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755" yWindow="465" windowWidth="19425" windowHeight="10935"/>
  </bookViews>
  <sheets>
    <sheet name="Actual Rent Example" sheetId="16" r:id="rId1"/>
    <sheet name="Actual Rent Blank" sheetId="28" r:id="rId2"/>
    <sheet name="Projected Rent Example" sheetId="24" r:id="rId3"/>
    <sheet name="Projected Rent Blank" sheetId="29" r:id="rId4"/>
  </sheets>
  <definedNames>
    <definedName name="_xlnm.Print_Area" localSheetId="1">'Actual Rent Blank'!$C$1:$K$67</definedName>
    <definedName name="_xlnm.Print_Area" localSheetId="0">'Actual Rent Example'!$C$1:$K$67</definedName>
    <definedName name="_xlnm.Print_Area" localSheetId="3">'Projected Rent Blank'!$C$1:$X$90</definedName>
    <definedName name="_xlnm.Print_Area" localSheetId="2">'Projected Rent Example'!$C$1:$X$90</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82" i="29" l="1"/>
  <c r="O72" i="29"/>
  <c r="D72" i="29"/>
  <c r="D76" i="29"/>
  <c r="D70" i="29"/>
  <c r="D68" i="29"/>
  <c r="T67" i="29"/>
  <c r="U67" i="29"/>
  <c r="I67" i="29"/>
  <c r="E67" i="29"/>
  <c r="G67" i="29"/>
  <c r="O66" i="29"/>
  <c r="D66" i="29"/>
  <c r="O58" i="29"/>
  <c r="O62" i="29"/>
  <c r="O40" i="29"/>
  <c r="D58" i="29"/>
  <c r="D62" i="29"/>
  <c r="D57" i="29"/>
  <c r="O21" i="29"/>
  <c r="O56" i="29"/>
  <c r="D56" i="29"/>
  <c r="D55" i="29"/>
  <c r="O54" i="29"/>
  <c r="D54" i="29"/>
  <c r="T53" i="29"/>
  <c r="R53" i="29"/>
  <c r="R31" i="29"/>
  <c r="Q53" i="29"/>
  <c r="Q31" i="29"/>
  <c r="I53" i="29"/>
  <c r="J53" i="29"/>
  <c r="U16" i="29"/>
  <c r="E53" i="29"/>
  <c r="P16" i="29"/>
  <c r="P26" i="29"/>
  <c r="J44" i="29"/>
  <c r="H44" i="29"/>
  <c r="O34" i="29"/>
  <c r="J34" i="29"/>
  <c r="J36" i="29"/>
  <c r="H34" i="29"/>
  <c r="H36" i="29"/>
  <c r="O32" i="29"/>
  <c r="O26" i="29"/>
  <c r="O22" i="29"/>
  <c r="O20" i="29"/>
  <c r="O19" i="29"/>
  <c r="O18" i="29"/>
  <c r="J17" i="29"/>
  <c r="H17" i="29"/>
  <c r="L15" i="29"/>
  <c r="L14" i="29"/>
  <c r="L15" i="24"/>
  <c r="L14" i="24"/>
  <c r="T16" i="29"/>
  <c r="T26" i="29"/>
  <c r="O36" i="29"/>
  <c r="P36" i="29"/>
  <c r="F53" i="29"/>
  <c r="Q16" i="29"/>
  <c r="G53" i="29"/>
  <c r="R16" i="29"/>
  <c r="R26" i="29"/>
  <c r="O55" i="29"/>
  <c r="O33" i="29"/>
  <c r="P33" i="29"/>
  <c r="O57" i="29"/>
  <c r="O35" i="29"/>
  <c r="R35" i="29"/>
  <c r="P67" i="29"/>
  <c r="T31" i="29"/>
  <c r="H53" i="29"/>
  <c r="S16" i="29"/>
  <c r="S18" i="29"/>
  <c r="R67" i="29"/>
  <c r="P53" i="29"/>
  <c r="P31" i="29"/>
  <c r="Q67" i="29"/>
  <c r="S67" i="29"/>
  <c r="D69" i="29"/>
  <c r="D71" i="29"/>
  <c r="H45" i="29"/>
  <c r="H39" i="29"/>
  <c r="H46" i="29"/>
  <c r="J45" i="29"/>
  <c r="J39" i="29"/>
  <c r="J40" i="29"/>
  <c r="J46" i="29"/>
  <c r="J47" i="29"/>
  <c r="Q18" i="29"/>
  <c r="U18" i="29"/>
  <c r="Q19" i="29"/>
  <c r="S19" i="29"/>
  <c r="U19" i="29"/>
  <c r="Q20" i="29"/>
  <c r="S20" i="29"/>
  <c r="U20" i="29"/>
  <c r="Q21" i="29"/>
  <c r="U21" i="29"/>
  <c r="Q22" i="29"/>
  <c r="U22" i="29"/>
  <c r="Q26" i="29"/>
  <c r="S26" i="29"/>
  <c r="U26" i="29"/>
  <c r="P32" i="29"/>
  <c r="R32" i="29"/>
  <c r="T32" i="29"/>
  <c r="T33" i="29"/>
  <c r="P34" i="29"/>
  <c r="R34" i="29"/>
  <c r="T34" i="29"/>
  <c r="T35" i="29"/>
  <c r="P40" i="29"/>
  <c r="R40" i="29"/>
  <c r="T40" i="29"/>
  <c r="F62" i="29"/>
  <c r="F58" i="29"/>
  <c r="F57" i="29"/>
  <c r="F56" i="29"/>
  <c r="F55" i="29"/>
  <c r="H62" i="29"/>
  <c r="H58" i="29"/>
  <c r="H57" i="29"/>
  <c r="H56" i="29"/>
  <c r="H55" i="29"/>
  <c r="J62" i="29"/>
  <c r="J58" i="29"/>
  <c r="J57" i="29"/>
  <c r="J56" i="29"/>
  <c r="J55" i="29"/>
  <c r="L53" i="29"/>
  <c r="P62" i="29"/>
  <c r="P58" i="29"/>
  <c r="P57" i="29"/>
  <c r="P56" i="29"/>
  <c r="P55" i="29"/>
  <c r="R62" i="29"/>
  <c r="R58" i="29"/>
  <c r="R57" i="29"/>
  <c r="R56" i="29"/>
  <c r="R55" i="29"/>
  <c r="T62" i="29"/>
  <c r="T58" i="29"/>
  <c r="T57" i="29"/>
  <c r="T56" i="29"/>
  <c r="T55" i="29"/>
  <c r="T54" i="29"/>
  <c r="V53" i="29"/>
  <c r="X53" i="29"/>
  <c r="P54" i="29"/>
  <c r="P18" i="29"/>
  <c r="E68" i="29"/>
  <c r="R18" i="29"/>
  <c r="G54" i="29"/>
  <c r="T18" i="29"/>
  <c r="I54" i="29"/>
  <c r="P19" i="29"/>
  <c r="R19" i="29"/>
  <c r="T19" i="29"/>
  <c r="P20" i="29"/>
  <c r="P21" i="29"/>
  <c r="R21" i="29"/>
  <c r="P22" i="29"/>
  <c r="R22" i="29"/>
  <c r="T22" i="29"/>
  <c r="Q32" i="29"/>
  <c r="Q34" i="29"/>
  <c r="Q35" i="29"/>
  <c r="Q40" i="29"/>
  <c r="E62" i="29"/>
  <c r="E58" i="29"/>
  <c r="E57" i="29"/>
  <c r="E56" i="29"/>
  <c r="E55" i="29"/>
  <c r="G62" i="29"/>
  <c r="G58" i="29"/>
  <c r="G57" i="29"/>
  <c r="G56" i="29"/>
  <c r="G55" i="29"/>
  <c r="I62" i="29"/>
  <c r="I58" i="29"/>
  <c r="I57" i="29"/>
  <c r="I56" i="29"/>
  <c r="I55" i="29"/>
  <c r="K53" i="29"/>
  <c r="M53" i="29"/>
  <c r="Q62" i="29"/>
  <c r="Q58" i="29"/>
  <c r="Q57" i="29"/>
  <c r="Q56" i="29"/>
  <c r="Q55" i="29"/>
  <c r="Q54" i="29"/>
  <c r="S53" i="29"/>
  <c r="U53" i="29"/>
  <c r="W53" i="29"/>
  <c r="F54" i="29"/>
  <c r="H54" i="29"/>
  <c r="J54" i="29"/>
  <c r="R54" i="29"/>
  <c r="G68" i="29"/>
  <c r="O71" i="29"/>
  <c r="O70" i="29"/>
  <c r="P70" i="29"/>
  <c r="O69" i="29"/>
  <c r="O68" i="29"/>
  <c r="P68" i="29"/>
  <c r="F67" i="29"/>
  <c r="H67" i="29"/>
  <c r="J67" i="29"/>
  <c r="L67" i="29"/>
  <c r="P72" i="29"/>
  <c r="P71" i="29"/>
  <c r="P69" i="29"/>
  <c r="R72" i="29"/>
  <c r="R71" i="29"/>
  <c r="R70" i="29"/>
  <c r="R69" i="29"/>
  <c r="R68" i="29"/>
  <c r="T72" i="29"/>
  <c r="T71" i="29"/>
  <c r="T69" i="29"/>
  <c r="V67" i="29"/>
  <c r="X67" i="29"/>
  <c r="O76" i="29"/>
  <c r="R76" i="29"/>
  <c r="D59" i="29"/>
  <c r="O23" i="29"/>
  <c r="O59" i="29"/>
  <c r="O37" i="29"/>
  <c r="D60" i="29"/>
  <c r="O24" i="29"/>
  <c r="O60" i="29"/>
  <c r="O38" i="29"/>
  <c r="D61" i="29"/>
  <c r="O25" i="29"/>
  <c r="O61" i="29"/>
  <c r="O39" i="29"/>
  <c r="E76" i="29"/>
  <c r="E72" i="29"/>
  <c r="E71" i="29"/>
  <c r="E70" i="29"/>
  <c r="E69" i="29"/>
  <c r="G76" i="29"/>
  <c r="G72" i="29"/>
  <c r="G71" i="29"/>
  <c r="G70" i="29"/>
  <c r="G69" i="29"/>
  <c r="I76" i="29"/>
  <c r="I72" i="29"/>
  <c r="I71" i="29"/>
  <c r="I70" i="29"/>
  <c r="I69" i="29"/>
  <c r="K67" i="29"/>
  <c r="M67" i="29"/>
  <c r="Q76" i="29"/>
  <c r="Q72" i="29"/>
  <c r="Q71" i="29"/>
  <c r="Q70" i="29"/>
  <c r="Q69" i="29"/>
  <c r="Q68" i="29"/>
  <c r="W67" i="29"/>
  <c r="D73" i="29"/>
  <c r="O73" i="29"/>
  <c r="D74" i="29"/>
  <c r="O74" i="29"/>
  <c r="D75" i="29"/>
  <c r="O75" i="29"/>
  <c r="C60" i="28"/>
  <c r="J49" i="28"/>
  <c r="H49" i="28"/>
  <c r="J38" i="28"/>
  <c r="H38" i="28"/>
  <c r="J36" i="28"/>
  <c r="H36" i="28"/>
  <c r="J31" i="28"/>
  <c r="J32" i="28"/>
  <c r="J39" i="28"/>
  <c r="H31" i="28"/>
  <c r="H32" i="28"/>
  <c r="H39" i="28"/>
  <c r="J17" i="28"/>
  <c r="H17" i="28"/>
  <c r="T36" i="29"/>
  <c r="Q33" i="29"/>
  <c r="T20" i="29"/>
  <c r="R36" i="29"/>
  <c r="R33" i="29"/>
  <c r="S21" i="29"/>
  <c r="Q36" i="29"/>
  <c r="T21" i="29"/>
  <c r="R20" i="29"/>
  <c r="S22" i="29"/>
  <c r="P35" i="29"/>
  <c r="T25" i="29"/>
  <c r="R25" i="29"/>
  <c r="P25" i="29"/>
  <c r="E75" i="29"/>
  <c r="U25" i="29"/>
  <c r="S25" i="29"/>
  <c r="Q25" i="29"/>
  <c r="T24" i="29"/>
  <c r="I74" i="29"/>
  <c r="R24" i="29"/>
  <c r="G74" i="29"/>
  <c r="P24" i="29"/>
  <c r="E74" i="29"/>
  <c r="U24" i="29"/>
  <c r="S24" i="29"/>
  <c r="Q24" i="29"/>
  <c r="T23" i="29"/>
  <c r="R23" i="29"/>
  <c r="P23" i="29"/>
  <c r="E73" i="29"/>
  <c r="U23" i="29"/>
  <c r="S23" i="29"/>
  <c r="Q23" i="29"/>
  <c r="T68" i="29"/>
  <c r="T70" i="29"/>
  <c r="T76" i="29"/>
  <c r="P76" i="29"/>
  <c r="J76" i="29"/>
  <c r="J75" i="29"/>
  <c r="J74" i="29"/>
  <c r="J73" i="29"/>
  <c r="J72" i="29"/>
  <c r="J71" i="29"/>
  <c r="J70" i="29"/>
  <c r="J69" i="29"/>
  <c r="J68" i="29"/>
  <c r="F76" i="29"/>
  <c r="F75" i="29"/>
  <c r="F74" i="29"/>
  <c r="F73" i="29"/>
  <c r="F72" i="29"/>
  <c r="F71" i="29"/>
  <c r="F70" i="29"/>
  <c r="F69" i="29"/>
  <c r="F68" i="29"/>
  <c r="W31" i="29"/>
  <c r="S31" i="29"/>
  <c r="S39" i="29"/>
  <c r="S75" i="29"/>
  <c r="X16" i="29"/>
  <c r="X24" i="29"/>
  <c r="I59" i="29"/>
  <c r="I61" i="29"/>
  <c r="G59" i="29"/>
  <c r="G61" i="29"/>
  <c r="E59" i="29"/>
  <c r="E61" i="29"/>
  <c r="I68" i="29"/>
  <c r="V31" i="29"/>
  <c r="V37" i="29"/>
  <c r="V59" i="29"/>
  <c r="W16" i="29"/>
  <c r="W25" i="29"/>
  <c r="J60" i="29"/>
  <c r="H60" i="29"/>
  <c r="F60" i="29"/>
  <c r="E54" i="29"/>
  <c r="L39" i="29"/>
  <c r="L40" i="29"/>
  <c r="H40" i="29"/>
  <c r="I73" i="29"/>
  <c r="I75" i="29"/>
  <c r="G73" i="29"/>
  <c r="G75" i="29"/>
  <c r="V39" i="29"/>
  <c r="V61" i="29"/>
  <c r="T39" i="29"/>
  <c r="T61" i="29"/>
  <c r="R39" i="29"/>
  <c r="R61" i="29"/>
  <c r="P39" i="29"/>
  <c r="P75" i="29"/>
  <c r="W39" i="29"/>
  <c r="W75" i="29"/>
  <c r="Q39" i="29"/>
  <c r="Q61" i="29"/>
  <c r="W38" i="29"/>
  <c r="W60" i="29"/>
  <c r="S38" i="29"/>
  <c r="S60" i="29"/>
  <c r="Q38" i="29"/>
  <c r="Q74" i="29"/>
  <c r="T38" i="29"/>
  <c r="T74" i="29"/>
  <c r="R38" i="29"/>
  <c r="R74" i="29"/>
  <c r="P38" i="29"/>
  <c r="P74" i="29"/>
  <c r="W37" i="29"/>
  <c r="W73" i="29"/>
  <c r="S37" i="29"/>
  <c r="S73" i="29"/>
  <c r="Q37" i="29"/>
  <c r="Q59" i="29"/>
  <c r="T37" i="29"/>
  <c r="T59" i="29"/>
  <c r="R37" i="29"/>
  <c r="R73" i="29"/>
  <c r="P37" i="29"/>
  <c r="P73" i="29"/>
  <c r="V75" i="29"/>
  <c r="V74" i="29"/>
  <c r="T73" i="29"/>
  <c r="T75" i="29"/>
  <c r="H76" i="29"/>
  <c r="H75" i="29"/>
  <c r="H74" i="29"/>
  <c r="H73" i="29"/>
  <c r="H72" i="29"/>
  <c r="H71" i="29"/>
  <c r="H70" i="29"/>
  <c r="H69" i="29"/>
  <c r="H68" i="29"/>
  <c r="U31" i="29"/>
  <c r="U39" i="29"/>
  <c r="Q60" i="29"/>
  <c r="V16" i="29"/>
  <c r="V25" i="29"/>
  <c r="I60" i="29"/>
  <c r="G60" i="29"/>
  <c r="E60" i="29"/>
  <c r="X31" i="29"/>
  <c r="X39" i="29"/>
  <c r="T60" i="29"/>
  <c r="R60" i="29"/>
  <c r="P60" i="29"/>
  <c r="J59" i="29"/>
  <c r="J61" i="29"/>
  <c r="H59" i="29"/>
  <c r="H61" i="29"/>
  <c r="F59" i="29"/>
  <c r="F61" i="29"/>
  <c r="L46" i="29"/>
  <c r="L47" i="29"/>
  <c r="H47" i="29"/>
  <c r="H50" i="28"/>
  <c r="H51" i="28"/>
  <c r="H42" i="28"/>
  <c r="J42" i="28"/>
  <c r="J50" i="28"/>
  <c r="J51" i="28"/>
  <c r="V38" i="29"/>
  <c r="V60" i="29"/>
  <c r="X75" i="29"/>
  <c r="X61" i="29"/>
  <c r="U75" i="29"/>
  <c r="U61" i="29"/>
  <c r="L61" i="29"/>
  <c r="L75" i="29"/>
  <c r="K75" i="29"/>
  <c r="K61" i="29"/>
  <c r="M60" i="29"/>
  <c r="M74" i="29"/>
  <c r="V73" i="29"/>
  <c r="X37" i="29"/>
  <c r="U38" i="29"/>
  <c r="Q75" i="29"/>
  <c r="S74" i="29"/>
  <c r="W74" i="29"/>
  <c r="P59" i="29"/>
  <c r="R59" i="29"/>
  <c r="S33" i="29"/>
  <c r="S35" i="29"/>
  <c r="S40" i="29"/>
  <c r="S32" i="29"/>
  <c r="S34" i="29"/>
  <c r="S36" i="29"/>
  <c r="S59" i="29"/>
  <c r="S61" i="29"/>
  <c r="W34" i="29"/>
  <c r="W35" i="29"/>
  <c r="W32" i="29"/>
  <c r="W36" i="29"/>
  <c r="W33" i="29"/>
  <c r="W40" i="29"/>
  <c r="W59" i="29"/>
  <c r="W61" i="29"/>
  <c r="R75" i="29"/>
  <c r="W23" i="29"/>
  <c r="V23" i="29"/>
  <c r="X32" i="29"/>
  <c r="X34" i="29"/>
  <c r="X35" i="29"/>
  <c r="X40" i="29"/>
  <c r="X33" i="29"/>
  <c r="X36" i="29"/>
  <c r="V26" i="29"/>
  <c r="V19" i="29"/>
  <c r="V18" i="29"/>
  <c r="V20" i="29"/>
  <c r="V21" i="29"/>
  <c r="V22" i="29"/>
  <c r="U32" i="29"/>
  <c r="U34" i="29"/>
  <c r="U36" i="29"/>
  <c r="U33" i="29"/>
  <c r="U35" i="29"/>
  <c r="U40" i="29"/>
  <c r="U37" i="29"/>
  <c r="X38" i="29"/>
  <c r="Q73" i="29"/>
  <c r="W18" i="29"/>
  <c r="W19" i="29"/>
  <c r="W20" i="29"/>
  <c r="W21" i="29"/>
  <c r="W22" i="29"/>
  <c r="W26" i="29"/>
  <c r="P61" i="29"/>
  <c r="V33" i="29"/>
  <c r="V36" i="29"/>
  <c r="V32" i="29"/>
  <c r="V34" i="29"/>
  <c r="V35" i="29"/>
  <c r="V40" i="29"/>
  <c r="X18" i="29"/>
  <c r="X22" i="29"/>
  <c r="X19" i="29"/>
  <c r="X26" i="29"/>
  <c r="X20" i="29"/>
  <c r="X21" i="29"/>
  <c r="X23" i="29"/>
  <c r="W24" i="29"/>
  <c r="V24" i="29"/>
  <c r="X25" i="29"/>
  <c r="I43" i="28"/>
  <c r="I44" i="28"/>
  <c r="I46" i="28"/>
  <c r="I52" i="28"/>
  <c r="I53" i="28"/>
  <c r="I55" i="28"/>
  <c r="K60" i="29"/>
  <c r="K74" i="29"/>
  <c r="M59" i="29"/>
  <c r="M73" i="29"/>
  <c r="M56" i="29"/>
  <c r="M70" i="29"/>
  <c r="M55" i="29"/>
  <c r="M69" i="29"/>
  <c r="M68" i="29"/>
  <c r="M54" i="29"/>
  <c r="V57" i="29"/>
  <c r="V71" i="29"/>
  <c r="V68" i="29"/>
  <c r="V54" i="29"/>
  <c r="V55" i="29"/>
  <c r="V69" i="29"/>
  <c r="L62" i="29"/>
  <c r="L76" i="29"/>
  <c r="L57" i="29"/>
  <c r="L71" i="29"/>
  <c r="L55" i="29"/>
  <c r="L69" i="29"/>
  <c r="U73" i="29"/>
  <c r="U59" i="29"/>
  <c r="U71" i="29"/>
  <c r="U57" i="29"/>
  <c r="U72" i="29"/>
  <c r="U58" i="29"/>
  <c r="U68" i="29"/>
  <c r="U54" i="29"/>
  <c r="K71" i="29"/>
  <c r="K57" i="29"/>
  <c r="K68" i="29"/>
  <c r="K54" i="29"/>
  <c r="K62" i="29"/>
  <c r="K76" i="29"/>
  <c r="X69" i="29"/>
  <c r="X55" i="29"/>
  <c r="X71" i="29"/>
  <c r="X57" i="29"/>
  <c r="X68" i="29"/>
  <c r="X54" i="29"/>
  <c r="L59" i="29"/>
  <c r="L73" i="29"/>
  <c r="W62" i="29"/>
  <c r="W76" i="29"/>
  <c r="W58" i="29"/>
  <c r="W72" i="29"/>
  <c r="W71" i="29"/>
  <c r="W57" i="29"/>
  <c r="S72" i="29"/>
  <c r="S58" i="29"/>
  <c r="S68" i="29"/>
  <c r="S54" i="29"/>
  <c r="S71" i="29"/>
  <c r="S57" i="29"/>
  <c r="X73" i="29"/>
  <c r="X59" i="29"/>
  <c r="M61" i="29"/>
  <c r="M75" i="29"/>
  <c r="L60" i="29"/>
  <c r="L74" i="29"/>
  <c r="M57" i="29"/>
  <c r="M71" i="29"/>
  <c r="M62" i="29"/>
  <c r="M76" i="29"/>
  <c r="M58" i="29"/>
  <c r="M72" i="29"/>
  <c r="V76" i="29"/>
  <c r="V62" i="29"/>
  <c r="V70" i="29"/>
  <c r="V56" i="29"/>
  <c r="V72" i="29"/>
  <c r="V58" i="29"/>
  <c r="L58" i="29"/>
  <c r="L72" i="29"/>
  <c r="L56" i="29"/>
  <c r="L70" i="29"/>
  <c r="L54" i="29"/>
  <c r="L68" i="29"/>
  <c r="X74" i="29"/>
  <c r="X60" i="29"/>
  <c r="U76" i="29"/>
  <c r="U62" i="29"/>
  <c r="U69" i="29"/>
  <c r="U55" i="29"/>
  <c r="U70" i="29"/>
  <c r="U56" i="29"/>
  <c r="K58" i="29"/>
  <c r="K72" i="29"/>
  <c r="K56" i="29"/>
  <c r="K70" i="29"/>
  <c r="K69" i="29"/>
  <c r="K55" i="29"/>
  <c r="X72" i="29"/>
  <c r="X58" i="29"/>
  <c r="X76" i="29"/>
  <c r="X62" i="29"/>
  <c r="X70" i="29"/>
  <c r="X56" i="29"/>
  <c r="K73" i="29"/>
  <c r="K59" i="29"/>
  <c r="W69" i="29"/>
  <c r="W55" i="29"/>
  <c r="W54" i="29"/>
  <c r="W68" i="29"/>
  <c r="W56" i="29"/>
  <c r="W70" i="29"/>
  <c r="S70" i="29"/>
  <c r="S56" i="29"/>
  <c r="S76" i="29"/>
  <c r="S62" i="29"/>
  <c r="S69" i="29"/>
  <c r="S55" i="29"/>
  <c r="U74" i="29"/>
  <c r="U60" i="29"/>
  <c r="J38" i="16"/>
  <c r="J36" i="16"/>
  <c r="H36" i="16"/>
  <c r="C82" i="24"/>
  <c r="O72" i="24"/>
  <c r="O76" i="24"/>
  <c r="D72" i="24"/>
  <c r="T67" i="24"/>
  <c r="I67" i="24"/>
  <c r="F67" i="24"/>
  <c r="O66" i="24"/>
  <c r="D66" i="24"/>
  <c r="O58" i="24"/>
  <c r="O55" i="24"/>
  <c r="O33" i="24"/>
  <c r="D58" i="24"/>
  <c r="O57" i="24"/>
  <c r="D55" i="24"/>
  <c r="T53" i="24"/>
  <c r="S53" i="24"/>
  <c r="I53" i="24"/>
  <c r="L53" i="24"/>
  <c r="W16" i="24"/>
  <c r="J44" i="24"/>
  <c r="H44" i="24"/>
  <c r="O36" i="24"/>
  <c r="J34" i="24"/>
  <c r="J36" i="24"/>
  <c r="J39" i="24"/>
  <c r="J40" i="24"/>
  <c r="H34" i="24"/>
  <c r="H36" i="24"/>
  <c r="J17" i="24"/>
  <c r="H17" i="24"/>
  <c r="H17" i="16"/>
  <c r="H38" i="16"/>
  <c r="J31" i="16"/>
  <c r="J32" i="16"/>
  <c r="H31" i="16"/>
  <c r="H32" i="16"/>
  <c r="J17" i="16"/>
  <c r="J49" i="16"/>
  <c r="H49" i="16"/>
  <c r="C60" i="16"/>
  <c r="H53" i="24"/>
  <c r="O69" i="24"/>
  <c r="O68" i="24"/>
  <c r="O60" i="24"/>
  <c r="O74" i="24"/>
  <c r="D74" i="24"/>
  <c r="D56" i="24"/>
  <c r="O22" i="24"/>
  <c r="G53" i="24"/>
  <c r="J53" i="24"/>
  <c r="L67" i="24"/>
  <c r="E67" i="24"/>
  <c r="H67" i="24"/>
  <c r="J67" i="24"/>
  <c r="O38" i="24"/>
  <c r="O61" i="24"/>
  <c r="O35" i="24"/>
  <c r="O54" i="24"/>
  <c r="O56" i="24"/>
  <c r="O34" i="24"/>
  <c r="O62" i="24"/>
  <c r="O59" i="24"/>
  <c r="O37" i="24"/>
  <c r="O40" i="24"/>
  <c r="O39" i="24"/>
  <c r="O32" i="24"/>
  <c r="H39" i="24"/>
  <c r="H40" i="24"/>
  <c r="T16" i="24"/>
  <c r="F53" i="24"/>
  <c r="J39" i="16"/>
  <c r="J50" i="16"/>
  <c r="J51" i="16"/>
  <c r="O20" i="24"/>
  <c r="S31" i="24"/>
  <c r="S33" i="24"/>
  <c r="S55" i="24"/>
  <c r="S16" i="24"/>
  <c r="S22" i="24"/>
  <c r="R53" i="24"/>
  <c r="U53" i="24"/>
  <c r="W53" i="24"/>
  <c r="T31" i="24"/>
  <c r="X53" i="24"/>
  <c r="V53" i="24"/>
  <c r="D76" i="24"/>
  <c r="D68" i="24"/>
  <c r="D71" i="24"/>
  <c r="D75" i="24"/>
  <c r="D70" i="24"/>
  <c r="D73" i="24"/>
  <c r="O19" i="24"/>
  <c r="S67" i="24"/>
  <c r="V67" i="24"/>
  <c r="X67" i="24"/>
  <c r="R67" i="24"/>
  <c r="P67" i="24"/>
  <c r="U67" i="24"/>
  <c r="S40" i="24"/>
  <c r="S62" i="24"/>
  <c r="L58" i="24"/>
  <c r="W67" i="24"/>
  <c r="W22" i="24"/>
  <c r="T22" i="24"/>
  <c r="I58" i="24"/>
  <c r="Q53" i="24"/>
  <c r="Q67" i="24"/>
  <c r="P53" i="24"/>
  <c r="D54" i="24"/>
  <c r="D57" i="24"/>
  <c r="O21" i="24"/>
  <c r="D62" i="24"/>
  <c r="D59" i="24"/>
  <c r="D61" i="24"/>
  <c r="D60" i="24"/>
  <c r="O70" i="24"/>
  <c r="O75" i="24"/>
  <c r="D69" i="24"/>
  <c r="U16" i="24"/>
  <c r="U22" i="24"/>
  <c r="H39" i="16"/>
  <c r="G67" i="24"/>
  <c r="K67" i="24"/>
  <c r="O71" i="24"/>
  <c r="O73" i="24"/>
  <c r="L39" i="24"/>
  <c r="L40" i="24"/>
  <c r="S35" i="24"/>
  <c r="S57" i="24"/>
  <c r="M67" i="24"/>
  <c r="R16" i="24"/>
  <c r="R22" i="24"/>
  <c r="G58" i="24"/>
  <c r="Q16" i="24"/>
  <c r="Q22" i="24"/>
  <c r="F72" i="24"/>
  <c r="K53" i="24"/>
  <c r="E53" i="24"/>
  <c r="M53" i="24"/>
  <c r="I72" i="24"/>
  <c r="G72" i="24"/>
  <c r="L72" i="24"/>
  <c r="J45" i="24"/>
  <c r="J46" i="24"/>
  <c r="J47" i="24"/>
  <c r="H45" i="24"/>
  <c r="H46" i="24"/>
  <c r="H47" i="24"/>
  <c r="S38" i="24"/>
  <c r="S60" i="24"/>
  <c r="S34" i="24"/>
  <c r="S56" i="24"/>
  <c r="S69" i="24"/>
  <c r="H58" i="24"/>
  <c r="H72" i="24"/>
  <c r="J42" i="16"/>
  <c r="H70" i="24"/>
  <c r="J72" i="24"/>
  <c r="J58" i="24"/>
  <c r="X16" i="24"/>
  <c r="X22" i="24"/>
  <c r="M58" i="24"/>
  <c r="O24" i="24"/>
  <c r="O23" i="24"/>
  <c r="P31" i="24"/>
  <c r="T35" i="24"/>
  <c r="T39" i="24"/>
  <c r="T37" i="24"/>
  <c r="T36" i="24"/>
  <c r="T38" i="24"/>
  <c r="U31" i="24"/>
  <c r="E58" i="24"/>
  <c r="P16" i="24"/>
  <c r="P22" i="24"/>
  <c r="E72" i="24"/>
  <c r="O26" i="24"/>
  <c r="T40" i="24"/>
  <c r="T33" i="24"/>
  <c r="S76" i="24"/>
  <c r="K57" i="24"/>
  <c r="V16" i="24"/>
  <c r="V22" i="24"/>
  <c r="K72" i="24"/>
  <c r="K58" i="24"/>
  <c r="K55" i="24"/>
  <c r="H42" i="16"/>
  <c r="H50" i="16"/>
  <c r="H51" i="16"/>
  <c r="I52" i="16"/>
  <c r="I53" i="16"/>
  <c r="I55" i="16"/>
  <c r="F58" i="24"/>
  <c r="V21" i="24"/>
  <c r="K71" i="24"/>
  <c r="W21" i="24"/>
  <c r="R21" i="24"/>
  <c r="G71" i="24"/>
  <c r="Q21" i="24"/>
  <c r="F71" i="24"/>
  <c r="S21" i="24"/>
  <c r="H71" i="24"/>
  <c r="T21" i="24"/>
  <c r="U21" i="24"/>
  <c r="J71" i="24"/>
  <c r="T32" i="24"/>
  <c r="Q19" i="24"/>
  <c r="F55" i="24"/>
  <c r="P19" i="24"/>
  <c r="E69" i="24"/>
  <c r="W19" i="24"/>
  <c r="U19" i="24"/>
  <c r="R19" i="24"/>
  <c r="G55" i="24"/>
  <c r="S19" i="24"/>
  <c r="H55" i="24"/>
  <c r="V19" i="24"/>
  <c r="K69" i="24"/>
  <c r="T19" i="24"/>
  <c r="I55" i="24"/>
  <c r="V31" i="24"/>
  <c r="R31" i="24"/>
  <c r="S36" i="24"/>
  <c r="S58" i="24"/>
  <c r="S37" i="24"/>
  <c r="S39" i="24"/>
  <c r="S32" i="24"/>
  <c r="V20" i="24"/>
  <c r="K56" i="24"/>
  <c r="S20" i="24"/>
  <c r="H56" i="24"/>
  <c r="T20" i="24"/>
  <c r="U20" i="24"/>
  <c r="R20" i="24"/>
  <c r="G56" i="24"/>
  <c r="W20" i="24"/>
  <c r="Q20" i="24"/>
  <c r="F56" i="24"/>
  <c r="P20" i="24"/>
  <c r="E56" i="24"/>
  <c r="S71" i="24"/>
  <c r="I69" i="24"/>
  <c r="G57" i="24"/>
  <c r="J57" i="24"/>
  <c r="O25" i="24"/>
  <c r="O18" i="24"/>
  <c r="Q31" i="24"/>
  <c r="T34" i="24"/>
  <c r="X31" i="24"/>
  <c r="W31" i="24"/>
  <c r="H57" i="24"/>
  <c r="L46" i="24"/>
  <c r="L47" i="24"/>
  <c r="S70" i="24"/>
  <c r="S74" i="24"/>
  <c r="G69" i="24"/>
  <c r="X20" i="24"/>
  <c r="M56" i="24"/>
  <c r="G70" i="24"/>
  <c r="I43" i="16"/>
  <c r="I44" i="16"/>
  <c r="I46" i="16"/>
  <c r="I57" i="24"/>
  <c r="I71" i="24"/>
  <c r="M70" i="24"/>
  <c r="T76" i="24"/>
  <c r="T62" i="24"/>
  <c r="T58" i="24"/>
  <c r="T72" i="24"/>
  <c r="P37" i="24"/>
  <c r="P39" i="24"/>
  <c r="P35" i="24"/>
  <c r="P32" i="24"/>
  <c r="P34" i="24"/>
  <c r="P33" i="24"/>
  <c r="P36" i="24"/>
  <c r="P38" i="24"/>
  <c r="P40" i="24"/>
  <c r="H69" i="24"/>
  <c r="T56" i="24"/>
  <c r="T70" i="24"/>
  <c r="T18" i="24"/>
  <c r="R18" i="24"/>
  <c r="Q18" i="24"/>
  <c r="W18" i="24"/>
  <c r="U18" i="24"/>
  <c r="V18" i="24"/>
  <c r="P18" i="24"/>
  <c r="X18" i="24"/>
  <c r="S18" i="24"/>
  <c r="F57" i="24"/>
  <c r="J56" i="24"/>
  <c r="J70" i="24"/>
  <c r="S54" i="24"/>
  <c r="S68" i="24"/>
  <c r="X19" i="24"/>
  <c r="E70" i="24"/>
  <c r="E55" i="24"/>
  <c r="T59" i="24"/>
  <c r="T73" i="24"/>
  <c r="W35" i="24"/>
  <c r="W40" i="24"/>
  <c r="W39" i="24"/>
  <c r="W36" i="24"/>
  <c r="W33" i="24"/>
  <c r="W38" i="24"/>
  <c r="W37" i="24"/>
  <c r="W34" i="24"/>
  <c r="W32" i="24"/>
  <c r="Q36" i="24"/>
  <c r="Q39" i="24"/>
  <c r="Q37" i="24"/>
  <c r="Q35" i="24"/>
  <c r="Q34" i="24"/>
  <c r="Q38" i="24"/>
  <c r="Q40" i="24"/>
  <c r="Q33" i="24"/>
  <c r="Q32" i="24"/>
  <c r="L56" i="24"/>
  <c r="L70" i="24"/>
  <c r="I56" i="24"/>
  <c r="I70" i="24"/>
  <c r="S61" i="24"/>
  <c r="S75" i="24"/>
  <c r="R36" i="24"/>
  <c r="R35" i="24"/>
  <c r="R39" i="24"/>
  <c r="R37" i="24"/>
  <c r="R40" i="24"/>
  <c r="R33" i="24"/>
  <c r="R38" i="24"/>
  <c r="R34" i="24"/>
  <c r="R32" i="24"/>
  <c r="V35" i="24"/>
  <c r="V36" i="24"/>
  <c r="V37" i="24"/>
  <c r="V34" i="24"/>
  <c r="V32" i="24"/>
  <c r="V39" i="24"/>
  <c r="V40" i="24"/>
  <c r="V38" i="24"/>
  <c r="V33" i="24"/>
  <c r="J55" i="24"/>
  <c r="J69" i="24"/>
  <c r="T68" i="24"/>
  <c r="T54" i="24"/>
  <c r="X21" i="24"/>
  <c r="L71" i="24"/>
  <c r="L57" i="24"/>
  <c r="F69" i="24"/>
  <c r="T55" i="24"/>
  <c r="T69" i="24"/>
  <c r="X26" i="24"/>
  <c r="S26" i="24"/>
  <c r="W26" i="24"/>
  <c r="Q26" i="24"/>
  <c r="T26" i="24"/>
  <c r="U26" i="24"/>
  <c r="V26" i="24"/>
  <c r="R26" i="24"/>
  <c r="P26" i="24"/>
  <c r="K70" i="24"/>
  <c r="U37" i="24"/>
  <c r="U36" i="24"/>
  <c r="U39" i="24"/>
  <c r="U35" i="24"/>
  <c r="U34" i="24"/>
  <c r="U40" i="24"/>
  <c r="U33" i="24"/>
  <c r="U32" i="24"/>
  <c r="U38" i="24"/>
  <c r="T61" i="24"/>
  <c r="T75" i="24"/>
  <c r="M72" i="24"/>
  <c r="X36" i="24"/>
  <c r="X38" i="24"/>
  <c r="X33" i="24"/>
  <c r="X40" i="24"/>
  <c r="X35" i="24"/>
  <c r="X39" i="24"/>
  <c r="X34" i="24"/>
  <c r="X32" i="24"/>
  <c r="X37" i="24"/>
  <c r="U25" i="24"/>
  <c r="V25" i="24"/>
  <c r="P25" i="24"/>
  <c r="X25" i="24"/>
  <c r="Q25" i="24"/>
  <c r="T25" i="24"/>
  <c r="W25" i="24"/>
  <c r="S25" i="24"/>
  <c r="R25" i="24"/>
  <c r="S59" i="24"/>
  <c r="S73" i="24"/>
  <c r="L55" i="24"/>
  <c r="L69" i="24"/>
  <c r="P21" i="24"/>
  <c r="F70" i="24"/>
  <c r="S72" i="24"/>
  <c r="T60" i="24"/>
  <c r="T74" i="24"/>
  <c r="T71" i="24"/>
  <c r="T57" i="24"/>
  <c r="Q23" i="24"/>
  <c r="P23" i="24"/>
  <c r="T23" i="24"/>
  <c r="S23" i="24"/>
  <c r="R23" i="24"/>
  <c r="V23" i="24"/>
  <c r="U23" i="24"/>
  <c r="X23" i="24"/>
  <c r="W23" i="24"/>
  <c r="T24" i="24"/>
  <c r="S24" i="24"/>
  <c r="X24" i="24"/>
  <c r="R24" i="24"/>
  <c r="Q24" i="24"/>
  <c r="U24" i="24"/>
  <c r="P24" i="24"/>
  <c r="V24" i="24"/>
  <c r="W24" i="24"/>
  <c r="K74" i="24"/>
  <c r="K60" i="24"/>
  <c r="G74" i="24"/>
  <c r="G60" i="24"/>
  <c r="L73" i="24"/>
  <c r="L59" i="24"/>
  <c r="G73" i="24"/>
  <c r="G59" i="24"/>
  <c r="F73" i="24"/>
  <c r="F59" i="24"/>
  <c r="G75" i="24"/>
  <c r="G61" i="24"/>
  <c r="F75" i="24"/>
  <c r="F61" i="24"/>
  <c r="J75" i="24"/>
  <c r="J61" i="24"/>
  <c r="X75" i="24"/>
  <c r="X61" i="24"/>
  <c r="X74" i="24"/>
  <c r="X60" i="24"/>
  <c r="U76" i="24"/>
  <c r="U62" i="24"/>
  <c r="U72" i="24"/>
  <c r="U58" i="24"/>
  <c r="G62" i="24"/>
  <c r="G76" i="24"/>
  <c r="F76" i="24"/>
  <c r="F62" i="24"/>
  <c r="V76" i="24"/>
  <c r="V62" i="24"/>
  <c r="V73" i="24"/>
  <c r="V59" i="24"/>
  <c r="R70" i="24"/>
  <c r="R56" i="24"/>
  <c r="R59" i="24"/>
  <c r="R73" i="24"/>
  <c r="Q76" i="24"/>
  <c r="Q62" i="24"/>
  <c r="Q73" i="24"/>
  <c r="Q59" i="24"/>
  <c r="W70" i="24"/>
  <c r="W56" i="24"/>
  <c r="W72" i="24"/>
  <c r="W58" i="24"/>
  <c r="M69" i="24"/>
  <c r="M55" i="24"/>
  <c r="E54" i="24"/>
  <c r="E68" i="24"/>
  <c r="F68" i="24"/>
  <c r="F54" i="24"/>
  <c r="P58" i="24"/>
  <c r="P72" i="24"/>
  <c r="P57" i="24"/>
  <c r="P71" i="24"/>
  <c r="E74" i="24"/>
  <c r="E60" i="24"/>
  <c r="M74" i="24"/>
  <c r="M60" i="24"/>
  <c r="M59" i="24"/>
  <c r="M73" i="24"/>
  <c r="H73" i="24"/>
  <c r="H59" i="24"/>
  <c r="H61" i="24"/>
  <c r="H75" i="24"/>
  <c r="M75" i="24"/>
  <c r="M61" i="24"/>
  <c r="X73" i="24"/>
  <c r="X59" i="24"/>
  <c r="X71" i="24"/>
  <c r="X57" i="24"/>
  <c r="X58" i="24"/>
  <c r="X72" i="24"/>
  <c r="U74" i="24"/>
  <c r="U60" i="24"/>
  <c r="U70" i="24"/>
  <c r="U56" i="24"/>
  <c r="U73" i="24"/>
  <c r="U59" i="24"/>
  <c r="K76" i="24"/>
  <c r="K62" i="24"/>
  <c r="L76" i="24"/>
  <c r="L62" i="24"/>
  <c r="M57" i="24"/>
  <c r="M71" i="24"/>
  <c r="V75" i="24"/>
  <c r="V61" i="24"/>
  <c r="V72" i="24"/>
  <c r="V58" i="24"/>
  <c r="R74" i="24"/>
  <c r="R60" i="24"/>
  <c r="R75" i="24"/>
  <c r="R61" i="24"/>
  <c r="Q74" i="24"/>
  <c r="Q60" i="24"/>
  <c r="Q75" i="24"/>
  <c r="Q61" i="24"/>
  <c r="W73" i="24"/>
  <c r="W59" i="24"/>
  <c r="W75" i="24"/>
  <c r="W61" i="24"/>
  <c r="K68" i="24"/>
  <c r="K54" i="24"/>
  <c r="G68" i="24"/>
  <c r="G54" i="24"/>
  <c r="P55" i="24"/>
  <c r="P69" i="24"/>
  <c r="P75" i="24"/>
  <c r="P61" i="24"/>
  <c r="J74" i="24"/>
  <c r="J60" i="24"/>
  <c r="H74" i="24"/>
  <c r="H60" i="24"/>
  <c r="J73" i="24"/>
  <c r="J59" i="24"/>
  <c r="I59" i="24"/>
  <c r="I73" i="24"/>
  <c r="L61" i="24"/>
  <c r="L75" i="24"/>
  <c r="E75" i="24"/>
  <c r="E61" i="24"/>
  <c r="X68" i="24"/>
  <c r="X54" i="24"/>
  <c r="X76" i="24"/>
  <c r="X62" i="24"/>
  <c r="U68" i="24"/>
  <c r="U54" i="24"/>
  <c r="U71" i="24"/>
  <c r="U57" i="24"/>
  <c r="J76" i="24"/>
  <c r="J62" i="24"/>
  <c r="H62" i="24"/>
  <c r="H76" i="24"/>
  <c r="V69" i="24"/>
  <c r="V55" i="24"/>
  <c r="V68" i="24"/>
  <c r="V54" i="24"/>
  <c r="V71" i="24"/>
  <c r="V57" i="24"/>
  <c r="R55" i="24"/>
  <c r="R69" i="24"/>
  <c r="R71" i="24"/>
  <c r="R57" i="24"/>
  <c r="Q68" i="24"/>
  <c r="Q54" i="24"/>
  <c r="Q70" i="24"/>
  <c r="Q56" i="24"/>
  <c r="Q72" i="24"/>
  <c r="Q58" i="24"/>
  <c r="W74" i="24"/>
  <c r="W60" i="24"/>
  <c r="W62" i="24"/>
  <c r="W76" i="24"/>
  <c r="H54" i="24"/>
  <c r="H68" i="24"/>
  <c r="J54" i="24"/>
  <c r="J68" i="24"/>
  <c r="I68" i="24"/>
  <c r="I54" i="24"/>
  <c r="P62" i="24"/>
  <c r="P76" i="24"/>
  <c r="P70" i="24"/>
  <c r="P56" i="24"/>
  <c r="P73" i="24"/>
  <c r="P59" i="24"/>
  <c r="L74" i="24"/>
  <c r="L60" i="24"/>
  <c r="F74" i="24"/>
  <c r="F60" i="24"/>
  <c r="I74" i="24"/>
  <c r="I60" i="24"/>
  <c r="K59" i="24"/>
  <c r="K73" i="24"/>
  <c r="E73" i="24"/>
  <c r="E59" i="24"/>
  <c r="E71" i="24"/>
  <c r="E57" i="24"/>
  <c r="I75" i="24"/>
  <c r="I61" i="24"/>
  <c r="K61" i="24"/>
  <c r="K75" i="24"/>
  <c r="X70" i="24"/>
  <c r="X56" i="24"/>
  <c r="X69" i="24"/>
  <c r="X55" i="24"/>
  <c r="U69" i="24"/>
  <c r="U55" i="24"/>
  <c r="U75" i="24"/>
  <c r="U61" i="24"/>
  <c r="E76" i="24"/>
  <c r="E62" i="24"/>
  <c r="I62" i="24"/>
  <c r="I76" i="24"/>
  <c r="M76" i="24"/>
  <c r="M62" i="24"/>
  <c r="V74" i="24"/>
  <c r="V60" i="24"/>
  <c r="V70" i="24"/>
  <c r="V56" i="24"/>
  <c r="R68" i="24"/>
  <c r="R54" i="24"/>
  <c r="R76" i="24"/>
  <c r="R62" i="24"/>
  <c r="R72" i="24"/>
  <c r="R58" i="24"/>
  <c r="Q69" i="24"/>
  <c r="Q55" i="24"/>
  <c r="Q71" i="24"/>
  <c r="Q57" i="24"/>
  <c r="W68" i="24"/>
  <c r="W54" i="24"/>
  <c r="W69" i="24"/>
  <c r="W55" i="24"/>
  <c r="W71" i="24"/>
  <c r="W57" i="24"/>
  <c r="M68" i="24"/>
  <c r="M54" i="24"/>
  <c r="L54" i="24"/>
  <c r="L68" i="24"/>
  <c r="P60" i="24"/>
  <c r="P74" i="24"/>
  <c r="P68" i="24"/>
  <c r="P54" i="24"/>
</calcChain>
</file>

<file path=xl/comments1.xml><?xml version="1.0" encoding="utf-8"?>
<comments xmlns="http://schemas.openxmlformats.org/spreadsheetml/2006/main">
  <authors>
    <author>Economics Department</author>
    <author xml:space="preserve">Edwards, William M </author>
    <author>William Edwards</author>
  </authors>
  <commentList>
    <comment ref="C5" authorId="0">
      <text>
        <r>
          <rPr>
            <sz val="8"/>
            <color indexed="81"/>
            <rFont val="Tahoma"/>
            <family val="2"/>
          </rPr>
          <t>Place the cursor over cells with red triangles to read comments.</t>
        </r>
      </text>
    </comment>
    <comment ref="H34" authorId="1">
      <text>
        <r>
          <rPr>
            <sz val="8"/>
            <color indexed="81"/>
            <rFont val="Tahoma"/>
            <family val="2"/>
          </rPr>
          <t>This is optional, depending 
on the original agreement.</t>
        </r>
      </text>
    </comment>
    <comment ref="J34" authorId="1">
      <text>
        <r>
          <rPr>
            <sz val="8"/>
            <color indexed="81"/>
            <rFont val="Tahoma"/>
            <family val="2"/>
          </rPr>
          <t>This is optional, depending 
on the original agreement.</t>
        </r>
      </text>
    </comment>
    <comment ref="H35" authorId="1">
      <text>
        <r>
          <rPr>
            <sz val="8"/>
            <color indexed="81"/>
            <rFont val="Tahoma"/>
            <family val="2"/>
          </rPr>
          <t>This is optional, depending 
on the original agreement.</t>
        </r>
      </text>
    </comment>
    <comment ref="J35" authorId="1">
      <text>
        <r>
          <rPr>
            <sz val="8"/>
            <color indexed="81"/>
            <rFont val="Tahoma"/>
            <family val="2"/>
          </rPr>
          <t>This is optional, depending 
on the original agreement.</t>
        </r>
      </text>
    </comment>
    <comment ref="I37" authorId="1">
      <text>
        <r>
          <rPr>
            <sz val="8"/>
            <color indexed="81"/>
            <rFont val="Tahoma"/>
            <family val="2"/>
          </rPr>
          <t>This is optional, depending 
on the original agreement.</t>
        </r>
      </text>
    </comment>
    <comment ref="H39" authorId="2">
      <text>
        <r>
          <rPr>
            <sz val="8"/>
            <color indexed="81"/>
            <rFont val="Tahoma"/>
            <family val="2"/>
          </rPr>
          <t>Expected yield times the 
expected price.</t>
        </r>
      </text>
    </comment>
    <comment ref="J39" authorId="2">
      <text>
        <r>
          <rPr>
            <sz val="8"/>
            <color indexed="81"/>
            <rFont val="Tahoma"/>
            <family val="2"/>
          </rPr>
          <t>Expected yield times the 
expected price.</t>
        </r>
      </text>
    </comment>
    <comment ref="H42" authorId="2">
      <text>
        <r>
          <rPr>
            <sz val="8"/>
            <color indexed="81"/>
            <rFont val="Tahoma"/>
            <family val="2"/>
          </rPr>
          <t>Equal to the base rent plus the bonus. 
Not higher than the maximum rent, nor 
lower than the minimum rent.</t>
        </r>
      </text>
    </comment>
    <comment ref="J42" authorId="2">
      <text>
        <r>
          <rPr>
            <sz val="8"/>
            <color indexed="81"/>
            <rFont val="Tahoma"/>
            <family val="2"/>
          </rPr>
          <t>Equal to the base rent plus the bonus. 
Not higher than the maximum rent, nor 
lower than the minimum rent.</t>
        </r>
      </text>
    </comment>
    <comment ref="H50" authorId="2">
      <text>
        <r>
          <rPr>
            <sz val="8"/>
            <color indexed="81"/>
            <rFont val="Tahoma"/>
            <family val="2"/>
          </rPr>
          <t>Bonus is calculated as the expected gross revenue minus the base gross 
revenue, times the percent used to calculate the bonus.</t>
        </r>
      </text>
    </comment>
    <comment ref="J50" authorId="2">
      <text>
        <r>
          <rPr>
            <sz val="8"/>
            <color indexed="81"/>
            <rFont val="Tahoma"/>
            <family val="2"/>
          </rPr>
          <t>Bonus is calculated as the expected gross revenue minus the base gross 
revenue, times the percent used to calculate the bonus.</t>
        </r>
      </text>
    </comment>
  </commentList>
</comments>
</file>

<file path=xl/comments2.xml><?xml version="1.0" encoding="utf-8"?>
<comments xmlns="http://schemas.openxmlformats.org/spreadsheetml/2006/main">
  <authors>
    <author>Economics Department</author>
    <author xml:space="preserve">Edwards, William M </author>
    <author>William Edwards</author>
  </authors>
  <commentList>
    <comment ref="C5" authorId="0">
      <text>
        <r>
          <rPr>
            <sz val="8"/>
            <color indexed="81"/>
            <rFont val="Tahoma"/>
            <family val="2"/>
          </rPr>
          <t>Place the cursor over cells with red triangles to read comments.</t>
        </r>
      </text>
    </comment>
    <comment ref="H34" authorId="1">
      <text>
        <r>
          <rPr>
            <sz val="8"/>
            <color indexed="81"/>
            <rFont val="Tahoma"/>
            <family val="2"/>
          </rPr>
          <t>This is optional, depending 
on the original agreement.</t>
        </r>
      </text>
    </comment>
    <comment ref="J34" authorId="1">
      <text>
        <r>
          <rPr>
            <sz val="8"/>
            <color indexed="81"/>
            <rFont val="Tahoma"/>
            <family val="2"/>
          </rPr>
          <t>This is optional, depending 
on the original agreement.</t>
        </r>
      </text>
    </comment>
    <comment ref="H35" authorId="1">
      <text>
        <r>
          <rPr>
            <sz val="8"/>
            <color indexed="81"/>
            <rFont val="Tahoma"/>
            <family val="2"/>
          </rPr>
          <t>This is optional, depending 
on the original agreement.</t>
        </r>
      </text>
    </comment>
    <comment ref="J35" authorId="1">
      <text>
        <r>
          <rPr>
            <sz val="8"/>
            <color indexed="81"/>
            <rFont val="Tahoma"/>
            <family val="2"/>
          </rPr>
          <t>This is optional, depending 
on the original agreement.</t>
        </r>
      </text>
    </comment>
    <comment ref="I37" authorId="1">
      <text>
        <r>
          <rPr>
            <sz val="8"/>
            <color indexed="81"/>
            <rFont val="Tahoma"/>
            <family val="2"/>
          </rPr>
          <t>This is optional, depending 
on the original agreement.</t>
        </r>
      </text>
    </comment>
    <comment ref="H39" authorId="2">
      <text>
        <r>
          <rPr>
            <sz val="8"/>
            <color indexed="81"/>
            <rFont val="Tahoma"/>
            <family val="2"/>
          </rPr>
          <t>Expected yield times the 
expected price.</t>
        </r>
      </text>
    </comment>
    <comment ref="J39" authorId="2">
      <text>
        <r>
          <rPr>
            <sz val="8"/>
            <color indexed="81"/>
            <rFont val="Tahoma"/>
            <family val="2"/>
          </rPr>
          <t>Expected yield times the 
expected price.</t>
        </r>
      </text>
    </comment>
    <comment ref="H42" authorId="2">
      <text>
        <r>
          <rPr>
            <sz val="8"/>
            <color indexed="81"/>
            <rFont val="Tahoma"/>
            <family val="2"/>
          </rPr>
          <t>Equal to the base rent plus the bonus. 
Not higher than the maximum rent, nor 
lower than the minimum rent.</t>
        </r>
      </text>
    </comment>
    <comment ref="J42" authorId="2">
      <text>
        <r>
          <rPr>
            <sz val="8"/>
            <color indexed="81"/>
            <rFont val="Tahoma"/>
            <family val="2"/>
          </rPr>
          <t>Equal to the base rent plus the bonus. 
Not higher than the maximum rent, nor 
lower than the minimum rent.</t>
        </r>
      </text>
    </comment>
    <comment ref="H50" authorId="2">
      <text>
        <r>
          <rPr>
            <sz val="8"/>
            <color indexed="81"/>
            <rFont val="Tahoma"/>
            <family val="2"/>
          </rPr>
          <t>Bonus is calculated as the expected gross revenue minus the base gross 
revenue, times the percent used to calculate the bonus.</t>
        </r>
      </text>
    </comment>
    <comment ref="J50" authorId="2">
      <text>
        <r>
          <rPr>
            <sz val="8"/>
            <color indexed="81"/>
            <rFont val="Tahoma"/>
            <family val="2"/>
          </rPr>
          <t>Bonus is calculated as the expected gross revenue minus the base gross 
revenue, times the percent used to calculate the bonus.</t>
        </r>
      </text>
    </comment>
  </commentList>
</comments>
</file>

<file path=xl/comments3.xml><?xml version="1.0" encoding="utf-8"?>
<comments xmlns="http://schemas.openxmlformats.org/spreadsheetml/2006/main">
  <authors>
    <author>Economics Department</author>
    <author>William Edwards</author>
  </authors>
  <commentList>
    <comment ref="C5" authorId="0">
      <text>
        <r>
          <rPr>
            <sz val="8"/>
            <color indexed="81"/>
            <rFont val="Tahoma"/>
            <family val="2"/>
          </rPr>
          <t>Place the cursor over cells with red triangles to read comments.</t>
        </r>
      </text>
    </comment>
    <comment ref="I27" authorId="1">
      <text>
        <r>
          <rPr>
            <b/>
            <sz val="8"/>
            <color indexed="81"/>
            <rFont val="Tahoma"/>
            <family val="2"/>
          </rPr>
          <t>YP=yield protection</t>
        </r>
      </text>
    </comment>
    <comment ref="I28" authorId="1">
      <text>
        <r>
          <rPr>
            <b/>
            <sz val="8"/>
            <color indexed="81"/>
            <rFont val="Tahoma"/>
            <family val="2"/>
          </rPr>
          <t>RP=revenue protection</t>
        </r>
      </text>
    </comment>
    <comment ref="I29" authorId="1">
      <text>
        <r>
          <rPr>
            <b/>
            <sz val="8"/>
            <color indexed="81"/>
            <rFont val="Tahoma"/>
            <family val="2"/>
          </rPr>
          <t>RP-HPE= revenue protection 
with harvest price exclusion</t>
        </r>
      </text>
    </comment>
    <comment ref="H36" authorId="1">
      <text>
        <r>
          <rPr>
            <sz val="8"/>
            <color indexed="81"/>
            <rFont val="Tahoma"/>
            <family val="2"/>
          </rPr>
          <t>Expected yield times the 
expected price.</t>
        </r>
      </text>
    </comment>
    <comment ref="J36" authorId="1">
      <text>
        <r>
          <rPr>
            <sz val="8"/>
            <color indexed="81"/>
            <rFont val="Tahoma"/>
            <family val="2"/>
          </rPr>
          <t>Expected yield times the 
expected price.</t>
        </r>
      </text>
    </comment>
    <comment ref="H39" authorId="1">
      <text>
        <r>
          <rPr>
            <sz val="8"/>
            <color indexed="81"/>
            <rFont val="Tahoma"/>
            <family val="2"/>
          </rPr>
          <t>Equal to the base rent plus the bonus. 
Not higher than the maximum rent, nor 
lower than the minimum rent.</t>
        </r>
      </text>
    </comment>
    <comment ref="J39" authorId="1">
      <text>
        <r>
          <rPr>
            <sz val="8"/>
            <color indexed="81"/>
            <rFont val="Tahoma"/>
            <family val="2"/>
          </rPr>
          <t>Equal to the base rent plus the bonus. 
Not higher than the maximum rent, nor 
lower than the minimum rent.</t>
        </r>
      </text>
    </comment>
    <comment ref="H45" authorId="1">
      <text>
        <r>
          <rPr>
            <sz val="8"/>
            <color indexed="81"/>
            <rFont val="Tahoma"/>
            <family val="2"/>
          </rPr>
          <t>Bonus is calculated as the expected 
gross revenue minus the base gross 
revenue, times the percent used to 
calculate the bonus.</t>
        </r>
      </text>
    </comment>
    <comment ref="J45" authorId="1">
      <text>
        <r>
          <rPr>
            <sz val="8"/>
            <color indexed="81"/>
            <rFont val="Tahoma"/>
            <family val="2"/>
          </rPr>
          <t>Bonus is calculated as the expected 
gross revenue minus the base gross 
revenue, times the percent used to 
calculate the bonus.</t>
        </r>
      </text>
    </comment>
  </commentList>
</comments>
</file>

<file path=xl/comments4.xml><?xml version="1.0" encoding="utf-8"?>
<comments xmlns="http://schemas.openxmlformats.org/spreadsheetml/2006/main">
  <authors>
    <author>Economics Department</author>
    <author>William Edwards</author>
  </authors>
  <commentList>
    <comment ref="C5" authorId="0">
      <text>
        <r>
          <rPr>
            <sz val="8"/>
            <color indexed="81"/>
            <rFont val="Tahoma"/>
            <family val="2"/>
          </rPr>
          <t>Place the cursor over cells with red triangles to read comments.</t>
        </r>
      </text>
    </comment>
    <comment ref="I27" authorId="1">
      <text>
        <r>
          <rPr>
            <b/>
            <sz val="8"/>
            <color indexed="81"/>
            <rFont val="Tahoma"/>
            <family val="2"/>
          </rPr>
          <t>YP=yield protection</t>
        </r>
      </text>
    </comment>
    <comment ref="I28" authorId="1">
      <text>
        <r>
          <rPr>
            <b/>
            <sz val="8"/>
            <color indexed="81"/>
            <rFont val="Tahoma"/>
            <family val="2"/>
          </rPr>
          <t>RP=revenue protection</t>
        </r>
      </text>
    </comment>
    <comment ref="I29" authorId="1">
      <text>
        <r>
          <rPr>
            <b/>
            <sz val="8"/>
            <color indexed="81"/>
            <rFont val="Tahoma"/>
            <family val="2"/>
          </rPr>
          <t>RP-HPE= revenue protection 
with harvest price exclusion</t>
        </r>
      </text>
    </comment>
    <comment ref="H36" authorId="1">
      <text>
        <r>
          <rPr>
            <sz val="8"/>
            <color indexed="81"/>
            <rFont val="Tahoma"/>
            <family val="2"/>
          </rPr>
          <t>Expected yield times the 
expected price.</t>
        </r>
      </text>
    </comment>
    <comment ref="J36" authorId="1">
      <text>
        <r>
          <rPr>
            <sz val="8"/>
            <color indexed="81"/>
            <rFont val="Tahoma"/>
            <family val="2"/>
          </rPr>
          <t>Expected yield times the 
expected price.</t>
        </r>
      </text>
    </comment>
    <comment ref="H39" authorId="1">
      <text>
        <r>
          <rPr>
            <sz val="8"/>
            <color indexed="81"/>
            <rFont val="Tahoma"/>
            <family val="2"/>
          </rPr>
          <t>Equal to the base rent plus the bonus. 
Not higher than the maximum rent, nor 
lower than the minimum rent.</t>
        </r>
      </text>
    </comment>
    <comment ref="J39" authorId="1">
      <text>
        <r>
          <rPr>
            <sz val="8"/>
            <color indexed="81"/>
            <rFont val="Tahoma"/>
            <family val="2"/>
          </rPr>
          <t>Equal to the base rent plus the bonus. 
Not higher than the maximum rent, nor 
lower than the minimum rent.</t>
        </r>
      </text>
    </comment>
    <comment ref="H45" authorId="1">
      <text>
        <r>
          <rPr>
            <sz val="8"/>
            <color indexed="81"/>
            <rFont val="Tahoma"/>
            <family val="2"/>
          </rPr>
          <t>Bonus is calculated as the expected 
gross revenue minus the base gross 
revenue, times the percent used to 
calculate the bonus.</t>
        </r>
      </text>
    </comment>
    <comment ref="J45" authorId="1">
      <text>
        <r>
          <rPr>
            <sz val="8"/>
            <color indexed="81"/>
            <rFont val="Tahoma"/>
            <family val="2"/>
          </rPr>
          <t>Bonus is calculated as the expected 
gross revenue minus the base gross 
revenue, times the percent used to 
calculate the bonus.</t>
        </r>
      </text>
    </comment>
  </commentList>
</comments>
</file>

<file path=xl/sharedStrings.xml><?xml version="1.0" encoding="utf-8"?>
<sst xmlns="http://schemas.openxmlformats.org/spreadsheetml/2006/main" count="498" uniqueCount="92">
  <si>
    <t>Corn</t>
  </si>
  <si>
    <t>Soybeans</t>
  </si>
  <si>
    <t>Yield</t>
  </si>
  <si>
    <t>Minimum rent desired (optional)-$ per acre</t>
  </si>
  <si>
    <t>Maximum rent desired (optional)-$ per acre</t>
  </si>
  <si>
    <t>Soybean</t>
  </si>
  <si>
    <t>Author: William Edwards</t>
  </si>
  <si>
    <t>Date Printed:</t>
  </si>
  <si>
    <t xml:space="preserve"> </t>
  </si>
  <si>
    <t>. . . and justice for all</t>
  </si>
  <si>
    <t>Enter your input values in shaded cells.</t>
  </si>
  <si>
    <t>Expected acres planted to each crop</t>
  </si>
  <si>
    <t>Expected yield-bushels per acre</t>
  </si>
  <si>
    <t>Expected price-$ per bushel</t>
  </si>
  <si>
    <t>acres</t>
  </si>
  <si>
    <t>per acre</t>
  </si>
  <si>
    <t>per bushel</t>
  </si>
  <si>
    <t>bu. per acre</t>
  </si>
  <si>
    <t>Place the cursor over cells with red triangles to read comments.</t>
  </si>
  <si>
    <t>Expected Yield and Price Information</t>
  </si>
  <si>
    <r>
      <t xml:space="preserve">For more information, see Information File C2-21 </t>
    </r>
    <r>
      <rPr>
        <u/>
        <sz val="10"/>
        <color indexed="45"/>
        <rFont val="Arial"/>
        <family val="2"/>
      </rPr>
      <t>"Flexible Farm Lease Agreements"</t>
    </r>
  </si>
  <si>
    <t>Option A. Cash Rent as Percent of Gross Revenue</t>
  </si>
  <si>
    <t>Cost of crop inputs, machinery and labor</t>
  </si>
  <si>
    <t>Base gross revenue before bonus (overrides value above)</t>
  </si>
  <si>
    <t>Share of gross revenue over base $ used to calculate bonus-%</t>
  </si>
  <si>
    <t>Average cash rent for all crops</t>
  </si>
  <si>
    <t>Total cash rent for all acres</t>
  </si>
  <si>
    <t>Base gross revenue before bonus (cost of inputs + base rent)</t>
  </si>
  <si>
    <t>Percent of actual gross revenue to equal cash rent</t>
  </si>
  <si>
    <t>Cash rent to pay under yield and price assumptions above</t>
  </si>
  <si>
    <t>Base cash rent</t>
  </si>
  <si>
    <t xml:space="preserve">Crop insurance premium paid </t>
  </si>
  <si>
    <t>Type of crop insurance policy</t>
  </si>
  <si>
    <t>Projected price for crop insurance (only for RP or RP-HPE)</t>
  </si>
  <si>
    <t>APH (proven) yield for crop insurance</t>
  </si>
  <si>
    <t>RP</t>
  </si>
  <si>
    <t>RP-HPE</t>
  </si>
  <si>
    <t>Level of guarantee chosen for crop insurance-%</t>
  </si>
  <si>
    <t>Expected gross revenue under expected yield and price above</t>
  </si>
  <si>
    <t>Bonus under yield and price assumptions above</t>
  </si>
  <si>
    <t>PROJECTED NET CROP INSURANCE PAYMENT</t>
  </si>
  <si>
    <t>October Cash Corn Prices</t>
  </si>
  <si>
    <t>October Cash Soybean Prices</t>
  </si>
  <si>
    <t>Complete this section only if crop insurance payments will be included in gross revenue.</t>
  </si>
  <si>
    <t>YP</t>
  </si>
  <si>
    <t>Net crop insurance payment under expected price and yield</t>
  </si>
  <si>
    <t>per bu.</t>
  </si>
  <si>
    <t>Option B. Base Cash Rent Plus % of Profit</t>
  </si>
  <si>
    <t>Projected Flexible Cash Rents</t>
  </si>
  <si>
    <t>Actual Flexible Cash Rents</t>
  </si>
  <si>
    <t>Actual Yield and Price Information</t>
  </si>
  <si>
    <t>Acres planted to each crop</t>
  </si>
  <si>
    <t>Actual yield-bushels per acre</t>
  </si>
  <si>
    <t>Actual price # 1</t>
  </si>
  <si>
    <t>Actual price # 2</t>
  </si>
  <si>
    <t>Actual price # 3</t>
  </si>
  <si>
    <t>Actual price # 4</t>
  </si>
  <si>
    <t>Actual price # 5</t>
  </si>
  <si>
    <t>Actual price # 6</t>
  </si>
  <si>
    <t>Average actual price-$ per bushel</t>
  </si>
  <si>
    <t>Date</t>
  </si>
  <si>
    <t>Location</t>
  </si>
  <si>
    <t>total payment for the farm</t>
  </si>
  <si>
    <t>Actual gross revenue</t>
  </si>
  <si>
    <t>Cash rent paid in the spring</t>
  </si>
  <si>
    <t>Cash rent remaining to be paid</t>
  </si>
  <si>
    <t xml:space="preserve">Bonus under actual yield and price </t>
  </si>
  <si>
    <t xml:space="preserve">Total cash rent to pay under actual yield and price </t>
  </si>
  <si>
    <t>Net crop insurance payment if included in gross income</t>
  </si>
  <si>
    <t>All Acres</t>
  </si>
  <si>
    <t xml:space="preserve">OPTION A: ADJUSTED AVERAGE RENT FOR CORN </t>
  </si>
  <si>
    <t>OPTION B: ADJUSTED AVERAGE RENT FOR CORN</t>
  </si>
  <si>
    <t>OPTION A: ADJUSTED AVERAGE RENT FOR SOYBEANS</t>
  </si>
  <si>
    <t>OPTION B: ADJUSTED AVERAGE RENT FOR SOYBEANS</t>
  </si>
  <si>
    <t>Soybean Prices</t>
  </si>
  <si>
    <t>Corn Prices</t>
  </si>
  <si>
    <t>Std Dev</t>
  </si>
  <si>
    <t>Local co-op</t>
  </si>
  <si>
    <t>Actual crop value per acre</t>
  </si>
  <si>
    <t>Enter your input values in shaded cells. Choose Option A or B.</t>
  </si>
  <si>
    <t>Crop insurance premium paid if indemnity pmt. is included in gross income</t>
  </si>
  <si>
    <t>Crop insurance indemnity payment received if it is included in gross income</t>
  </si>
  <si>
    <t>Base rent before bonus (minimum rent)</t>
  </si>
  <si>
    <t xml:space="preserve">Issued in furtherance of Cooperative Extension work, Acts of May 8 and July 30, 1914, in cooperation with the U.S. Department of Agriculture. Cathann A. Kress, director, Cooperative Extension Service, Iowa State University of Science and Technology, Ames, Iowa. </t>
  </si>
  <si>
    <t xml:space="preserve">The U.S. Department of Agriculture (USDA) prohibits discrimination in all its programs and activities on the basis of race, color, national origin, gender, religion, age, disability, political beliefs, sexual orientation, and marital or family status. (Not all prohibited bases apply to all programs.) Many materials can be made available in alternative formats for ADA clients. To file a complaint of discrimination, write USDA, Office of Civil Rights, Room 326-W, Whitten Building, 14th and Independence Avenue, SW, Washington, DC 20250-9410 or call 202-720-5964. </t>
  </si>
  <si>
    <t>Flexible Lease Agreement Worksheet - Actual Rent</t>
  </si>
  <si>
    <t>Flexible Lease Agreement Worksheet - Projected Rent</t>
  </si>
  <si>
    <t>Ag Decision Maker -- Iowa State University Extension and Outreach</t>
  </si>
  <si>
    <t>USDA payments if included in gross revenue</t>
  </si>
  <si>
    <t>USDA payments received if included in gross revenue</t>
  </si>
  <si>
    <t>USDA payments per acre</t>
  </si>
  <si>
    <t>Version 1.10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</si>
</sst>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s>
  <fonts count="24" x14ac:knownFonts="1">
    <font>
      <sz val="10"/>
      <name val="Arial"/>
    </font>
    <font>
      <sz val="10"/>
      <name val="Arial"/>
      <family val="2"/>
    </font>
    <font>
      <b/>
      <sz val="10"/>
      <name val="Arial"/>
      <family val="2"/>
    </font>
    <font>
      <i/>
      <sz val="10"/>
      <name val="Arial"/>
      <family val="2"/>
    </font>
    <font>
      <u/>
      <sz val="10"/>
      <color indexed="12"/>
      <name val="Arial"/>
      <family val="2"/>
    </font>
    <font>
      <b/>
      <sz val="14"/>
      <color indexed="9"/>
      <name val="Arial"/>
      <family val="2"/>
    </font>
    <font>
      <sz val="10"/>
      <name val="Arial"/>
      <family val="2"/>
    </font>
    <font>
      <u/>
      <sz val="10"/>
      <color indexed="45"/>
      <name val="Arial"/>
      <family val="2"/>
    </font>
    <font>
      <b/>
      <sz val="10"/>
      <color indexed="60"/>
      <name val="Arial"/>
      <family val="2"/>
    </font>
    <font>
      <sz val="6"/>
      <color indexed="63"/>
      <name val="Univers"/>
      <family val="2"/>
    </font>
    <font>
      <sz val="6"/>
      <name val="Arial"/>
      <family val="2"/>
    </font>
    <font>
      <b/>
      <sz val="11"/>
      <color indexed="63"/>
      <name val="Arial"/>
      <family val="2"/>
    </font>
    <font>
      <sz val="9"/>
      <name val="Arial"/>
      <family val="2"/>
    </font>
    <font>
      <b/>
      <sz val="14"/>
      <color indexed="45"/>
      <name val="Arial"/>
      <family val="2"/>
    </font>
    <font>
      <sz val="8"/>
      <color indexed="81"/>
      <name val="Tahoma"/>
      <family val="2"/>
    </font>
    <font>
      <sz val="10"/>
      <color indexed="9"/>
      <name val="Arial"/>
      <family val="2"/>
    </font>
    <font>
      <b/>
      <sz val="10"/>
      <color indexed="9"/>
      <name val="Arial"/>
      <family val="2"/>
    </font>
    <font>
      <sz val="10"/>
      <color indexed="9"/>
      <name val="Arial"/>
      <family val="2"/>
    </font>
    <font>
      <b/>
      <sz val="9"/>
      <name val="Arial"/>
      <family val="2"/>
    </font>
    <font>
      <sz val="9"/>
      <name val="Arial"/>
      <family val="2"/>
    </font>
    <font>
      <b/>
      <sz val="8"/>
      <color indexed="81"/>
      <name val="Tahoma"/>
      <family val="2"/>
    </font>
    <font>
      <sz val="10"/>
      <color theme="0"/>
      <name val="Arial"/>
      <family val="2"/>
    </font>
    <font>
      <sz val="10"/>
      <color rgb="FFFF0000"/>
      <name val="Arial"/>
      <family val="2"/>
    </font>
    <font>
      <u/>
      <sz val="10"/>
      <color rgb="FFC00000"/>
      <name val="Arial"/>
      <family val="2"/>
    </font>
  </fonts>
  <fills count="7">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rgb="FFC00000"/>
        <bgColor indexed="64"/>
      </patternFill>
    </fill>
    <fill>
      <patternFill patternType="solid">
        <fgColor theme="2"/>
        <bgColor indexed="64"/>
      </patternFill>
    </fill>
    <fill>
      <patternFill patternType="solid">
        <fgColor theme="2"/>
        <bgColor indexed="5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2" tint="-9.9917600024414813E-2"/>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238">
    <xf numFmtId="0" fontId="0" fillId="0" borderId="0" xfId="0"/>
    <xf numFmtId="0" fontId="1" fillId="0" borderId="0" xfId="0" applyFont="1" applyProtection="1"/>
    <xf numFmtId="0" fontId="1" fillId="0" borderId="0" xfId="3" applyFont="1" applyAlignment="1" applyProtection="1">
      <alignment horizontal="left"/>
    </xf>
    <xf numFmtId="0" fontId="6" fillId="0" borderId="0" xfId="0" applyFont="1" applyProtection="1"/>
    <xf numFmtId="44" fontId="6" fillId="0" borderId="0" xfId="2" applyFont="1" applyFill="1" applyBorder="1" applyAlignment="1" applyProtection="1"/>
    <xf numFmtId="0" fontId="6" fillId="0" borderId="0" xfId="0" applyFont="1" applyBorder="1" applyAlignment="1" applyProtection="1"/>
    <xf numFmtId="164" fontId="6" fillId="2" borderId="1" xfId="2" applyNumberFormat="1" applyFont="1" applyFill="1" applyBorder="1" applyProtection="1">
      <protection locked="0"/>
    </xf>
    <xf numFmtId="14" fontId="1" fillId="0" borderId="0" xfId="0" applyNumberFormat="1" applyFont="1" applyAlignment="1" applyProtection="1"/>
    <xf numFmtId="0" fontId="6" fillId="0" borderId="0" xfId="0" applyFont="1" applyFill="1" applyProtection="1"/>
    <xf numFmtId="0" fontId="11" fillId="0" borderId="0" xfId="0" applyFont="1" applyProtection="1"/>
    <xf numFmtId="0" fontId="2" fillId="0" borderId="0" xfId="0" applyFont="1" applyProtection="1"/>
    <xf numFmtId="0" fontId="6" fillId="0" borderId="0" xfId="0" applyFont="1" applyBorder="1" applyProtection="1"/>
    <xf numFmtId="0" fontId="4" fillId="0" borderId="0" xfId="3" applyFont="1" applyAlignment="1" applyProtection="1">
      <alignment wrapText="1"/>
    </xf>
    <xf numFmtId="0" fontId="0" fillId="0" borderId="0" xfId="0" applyFill="1" applyProtection="1"/>
    <xf numFmtId="0" fontId="0" fillId="0" borderId="0" xfId="0" applyProtection="1"/>
    <xf numFmtId="0" fontId="0" fillId="0" borderId="0" xfId="0" applyBorder="1" applyProtection="1"/>
    <xf numFmtId="0" fontId="2" fillId="0" borderId="0" xfId="0" applyFont="1" applyAlignment="1" applyProtection="1">
      <alignment horizontal="center"/>
    </xf>
    <xf numFmtId="0" fontId="0" fillId="0" borderId="0" xfId="0" applyAlignment="1" applyProtection="1"/>
    <xf numFmtId="1" fontId="0" fillId="0" borderId="0" xfId="0" applyNumberFormat="1" applyBorder="1" applyProtection="1"/>
    <xf numFmtId="0" fontId="3" fillId="0" borderId="0" xfId="0" applyFont="1" applyProtection="1"/>
    <xf numFmtId="0" fontId="6" fillId="0" borderId="0" xfId="0" applyFont="1" applyAlignment="1" applyProtection="1"/>
    <xf numFmtId="0" fontId="0" fillId="0" borderId="0" xfId="0" applyFill="1" applyBorder="1" applyProtection="1"/>
    <xf numFmtId="0" fontId="2" fillId="0" borderId="0" xfId="0" applyFont="1" applyBorder="1" applyAlignment="1" applyProtection="1">
      <alignment horizontal="center"/>
    </xf>
    <xf numFmtId="44" fontId="6" fillId="0" borderId="2" xfId="2" applyFont="1" applyFill="1" applyBorder="1" applyProtection="1"/>
    <xf numFmtId="44" fontId="6" fillId="0" borderId="3" xfId="2" applyFont="1" applyFill="1" applyBorder="1" applyProtection="1"/>
    <xf numFmtId="164" fontId="1" fillId="0" borderId="2" xfId="2" applyNumberFormat="1" applyBorder="1" applyProtection="1"/>
    <xf numFmtId="1" fontId="0" fillId="0" borderId="0" xfId="0" applyNumberFormat="1" applyProtection="1"/>
    <xf numFmtId="0" fontId="8" fillId="0" borderId="0" xfId="0" applyFont="1" applyProtection="1"/>
    <xf numFmtId="0" fontId="9" fillId="0" borderId="0" xfId="0" applyFont="1" applyAlignment="1" applyProtection="1">
      <alignment horizontal="left"/>
    </xf>
    <xf numFmtId="0" fontId="10" fillId="0" borderId="0" xfId="0" applyFont="1" applyProtection="1"/>
    <xf numFmtId="37" fontId="1" fillId="0" borderId="0" xfId="2" applyNumberFormat="1" applyBorder="1" applyProtection="1"/>
    <xf numFmtId="44" fontId="1" fillId="0" borderId="0" xfId="2" applyFill="1" applyBorder="1" applyAlignment="1" applyProtection="1"/>
    <xf numFmtId="44" fontId="1" fillId="0" borderId="0" xfId="2" applyFill="1" applyBorder="1" applyProtection="1"/>
    <xf numFmtId="164" fontId="1" fillId="0" borderId="0" xfId="2" applyNumberFormat="1" applyBorder="1" applyProtection="1"/>
    <xf numFmtId="9" fontId="1" fillId="0" borderId="0" xfId="4" applyFill="1" applyBorder="1" applyProtection="1"/>
    <xf numFmtId="44" fontId="6" fillId="0" borderId="4" xfId="2" applyFont="1" applyFill="1" applyBorder="1" applyProtection="1"/>
    <xf numFmtId="44" fontId="6" fillId="0" borderId="5" xfId="2" applyFont="1" applyFill="1" applyBorder="1" applyProtection="1"/>
    <xf numFmtId="0" fontId="2" fillId="0" borderId="0" xfId="0" applyFont="1" applyAlignment="1" applyProtection="1"/>
    <xf numFmtId="166" fontId="1" fillId="2" borderId="1" xfId="1" applyNumberFormat="1" applyFill="1" applyBorder="1" applyAlignment="1" applyProtection="1">
      <alignment horizontal="right"/>
      <protection locked="0"/>
    </xf>
    <xf numFmtId="166" fontId="1" fillId="2" borderId="1" xfId="1" applyNumberFormat="1" applyFill="1" applyBorder="1" applyProtection="1">
      <protection locked="0"/>
    </xf>
    <xf numFmtId="164" fontId="1" fillId="2" borderId="1" xfId="2" applyNumberFormat="1" applyFill="1" applyBorder="1" applyProtection="1">
      <protection locked="0"/>
    </xf>
    <xf numFmtId="9" fontId="1" fillId="2" borderId="1" xfId="4" applyFill="1" applyBorder="1" applyAlignment="1" applyProtection="1">
      <alignment horizontal="right"/>
      <protection locked="0"/>
    </xf>
    <xf numFmtId="44" fontId="1" fillId="2" borderId="1" xfId="2" applyFill="1" applyBorder="1" applyAlignment="1" applyProtection="1">
      <protection locked="0"/>
    </xf>
    <xf numFmtId="164" fontId="1" fillId="2" borderId="1" xfId="2" applyNumberFormat="1" applyFill="1" applyBorder="1" applyAlignment="1" applyProtection="1">
      <alignment horizontal="right"/>
      <protection locked="0"/>
    </xf>
    <xf numFmtId="0" fontId="0" fillId="0" borderId="0" xfId="0" applyFill="1"/>
    <xf numFmtId="0" fontId="12" fillId="0" borderId="0" xfId="0" applyFont="1" applyBorder="1" applyAlignment="1" applyProtection="1"/>
    <xf numFmtId="49" fontId="1" fillId="0" borderId="0" xfId="1" applyNumberFormat="1" applyFont="1" applyAlignment="1" applyProtection="1">
      <alignment horizontal="left"/>
    </xf>
    <xf numFmtId="49" fontId="0" fillId="0" borderId="0" xfId="0" applyNumberFormat="1" applyProtection="1"/>
    <xf numFmtId="0" fontId="2" fillId="0" borderId="6" xfId="0" applyFont="1" applyBorder="1" applyAlignment="1" applyProtection="1">
      <alignment horizontal="center"/>
    </xf>
    <xf numFmtId="0" fontId="2" fillId="0" borderId="7" xfId="0" applyFont="1" applyBorder="1" applyAlignment="1" applyProtection="1">
      <alignment horizontal="center"/>
    </xf>
    <xf numFmtId="166" fontId="1" fillId="0" borderId="0" xfId="1" applyNumberFormat="1" applyFill="1" applyBorder="1" applyAlignment="1" applyProtection="1">
      <alignment horizontal="center"/>
    </xf>
    <xf numFmtId="0" fontId="15" fillId="0" borderId="6" xfId="0" applyFont="1" applyBorder="1" applyAlignment="1" applyProtection="1">
      <alignment horizontal="left"/>
    </xf>
    <xf numFmtId="164" fontId="0" fillId="0" borderId="0" xfId="0" applyNumberFormat="1" applyProtection="1"/>
    <xf numFmtId="164" fontId="1" fillId="0" borderId="0" xfId="2" applyNumberFormat="1" applyFill="1" applyBorder="1" applyAlignment="1" applyProtection="1"/>
    <xf numFmtId="164" fontId="2" fillId="0" borderId="0" xfId="0" applyNumberFormat="1" applyFont="1" applyProtection="1"/>
    <xf numFmtId="164" fontId="2" fillId="0" borderId="0" xfId="2" applyNumberFormat="1" applyFont="1" applyProtection="1"/>
    <xf numFmtId="0" fontId="15" fillId="0" borderId="0" xfId="0" applyFont="1" applyFill="1" applyBorder="1" applyAlignment="1" applyProtection="1">
      <alignment horizontal="center"/>
    </xf>
    <xf numFmtId="44" fontId="1" fillId="0" borderId="8" xfId="2" applyFill="1" applyBorder="1" applyProtection="1"/>
    <xf numFmtId="44" fontId="1" fillId="0" borderId="4" xfId="2" applyFill="1" applyBorder="1" applyProtection="1"/>
    <xf numFmtId="0" fontId="12" fillId="0" borderId="0" xfId="0" applyFont="1" applyFill="1" applyBorder="1" applyAlignment="1" applyProtection="1">
      <alignment horizontal="left"/>
    </xf>
    <xf numFmtId="0" fontId="12" fillId="0" borderId="0" xfId="0" applyFont="1" applyFill="1" applyBorder="1" applyAlignment="1" applyProtection="1">
      <alignment horizontal="left" wrapText="1"/>
    </xf>
    <xf numFmtId="164" fontId="1" fillId="0" borderId="0" xfId="2" applyNumberFormat="1" applyFill="1" applyBorder="1" applyProtection="1">
      <protection locked="0"/>
    </xf>
    <xf numFmtId="44" fontId="1" fillId="0" borderId="0" xfId="2" applyFill="1" applyBorder="1" applyAlignment="1" applyProtection="1">
      <alignment horizontal="right"/>
      <protection locked="0"/>
    </xf>
    <xf numFmtId="164" fontId="1" fillId="0" borderId="0" xfId="2" applyNumberFormat="1" applyFill="1" applyBorder="1" applyAlignment="1" applyProtection="1">
      <alignment horizontal="right"/>
      <protection locked="0"/>
    </xf>
    <xf numFmtId="0" fontId="2" fillId="0" borderId="0" xfId="0" applyNumberFormat="1" applyFont="1" applyFill="1" applyBorder="1" applyAlignment="1" applyProtection="1">
      <alignment horizontal="center"/>
    </xf>
    <xf numFmtId="44" fontId="0" fillId="0" borderId="0" xfId="2" applyFont="1" applyProtection="1"/>
    <xf numFmtId="0" fontId="2" fillId="0" borderId="0" xfId="0" applyFont="1" applyFill="1" applyBorder="1" applyAlignment="1" applyProtection="1">
      <alignment horizontal="left"/>
    </xf>
    <xf numFmtId="164" fontId="6" fillId="2" borderId="1" xfId="2" applyNumberFormat="1" applyFont="1" applyFill="1" applyBorder="1" applyAlignment="1" applyProtection="1">
      <protection locked="0"/>
    </xf>
    <xf numFmtId="9" fontId="0" fillId="0" borderId="0" xfId="4" applyFont="1" applyFill="1" applyBorder="1" applyProtection="1"/>
    <xf numFmtId="44" fontId="0" fillId="0" borderId="0" xfId="2" applyFont="1" applyFill="1" applyBorder="1" applyProtection="1"/>
    <xf numFmtId="164" fontId="0" fillId="0" borderId="0" xfId="0" applyNumberFormat="1" applyFill="1" applyBorder="1" applyProtection="1"/>
    <xf numFmtId="164" fontId="17" fillId="0" borderId="0" xfId="0" applyNumberFormat="1" applyFont="1" applyFill="1" applyBorder="1" applyProtection="1"/>
    <xf numFmtId="0" fontId="0" fillId="0" borderId="9" xfId="0" applyBorder="1" applyProtection="1"/>
    <xf numFmtId="44" fontId="0" fillId="0" borderId="9" xfId="2" applyFont="1" applyFill="1" applyBorder="1" applyProtection="1"/>
    <xf numFmtId="0" fontId="12" fillId="0" borderId="2" xfId="0" applyFont="1" applyFill="1" applyBorder="1" applyAlignment="1" applyProtection="1">
      <alignment horizontal="left"/>
    </xf>
    <xf numFmtId="164" fontId="0" fillId="0" borderId="0" xfId="0" applyNumberFormat="1" applyBorder="1" applyProtection="1"/>
    <xf numFmtId="0" fontId="0" fillId="0" borderId="10" xfId="0" applyBorder="1" applyProtection="1"/>
    <xf numFmtId="0" fontId="0" fillId="0" borderId="7" xfId="0" applyBorder="1" applyProtection="1"/>
    <xf numFmtId="0" fontId="0" fillId="0" borderId="11" xfId="0" applyBorder="1" applyProtection="1"/>
    <xf numFmtId="0" fontId="3" fillId="0" borderId="0" xfId="0" applyFont="1" applyBorder="1" applyProtection="1"/>
    <xf numFmtId="0" fontId="12" fillId="0" borderId="6" xfId="0" applyFont="1" applyFill="1" applyBorder="1" applyAlignment="1" applyProtection="1">
      <alignment horizontal="left"/>
    </xf>
    <xf numFmtId="0" fontId="12" fillId="0" borderId="7" xfId="0" applyFont="1" applyFill="1" applyBorder="1" applyAlignment="1" applyProtection="1">
      <alignment horizontal="left"/>
    </xf>
    <xf numFmtId="0" fontId="15" fillId="0" borderId="8" xfId="0" applyFont="1" applyFill="1" applyBorder="1" applyAlignment="1" applyProtection="1">
      <alignment horizontal="center"/>
    </xf>
    <xf numFmtId="0" fontId="16" fillId="0" borderId="8" xfId="0" applyFont="1" applyBorder="1" applyAlignment="1" applyProtection="1">
      <alignment horizontal="center"/>
    </xf>
    <xf numFmtId="0" fontId="2" fillId="0" borderId="9" xfId="0" applyFont="1" applyBorder="1" applyAlignment="1" applyProtection="1">
      <alignment horizontal="center"/>
    </xf>
    <xf numFmtId="0" fontId="2" fillId="0" borderId="8" xfId="0" applyFont="1" applyBorder="1" applyAlignment="1" applyProtection="1">
      <alignment horizontal="center"/>
    </xf>
    <xf numFmtId="0" fontId="2" fillId="0" borderId="12" xfId="0" applyFont="1" applyBorder="1" applyAlignment="1" applyProtection="1">
      <alignment horizontal="center"/>
    </xf>
    <xf numFmtId="0" fontId="2" fillId="0" borderId="11" xfId="0" applyFont="1" applyBorder="1" applyAlignment="1" applyProtection="1">
      <alignment horizontal="right"/>
    </xf>
    <xf numFmtId="0" fontId="2" fillId="0" borderId="2" xfId="0" applyFont="1" applyBorder="1" applyAlignment="1" applyProtection="1">
      <alignment horizontal="center"/>
    </xf>
    <xf numFmtId="0" fontId="2" fillId="0" borderId="4" xfId="0" applyFont="1" applyBorder="1" applyAlignment="1" applyProtection="1">
      <alignment horizontal="center"/>
    </xf>
    <xf numFmtId="166" fontId="1" fillId="0" borderId="2" xfId="1" applyNumberFormat="1" applyFill="1" applyBorder="1" applyAlignment="1" applyProtection="1">
      <alignment horizontal="center"/>
    </xf>
    <xf numFmtId="164" fontId="1" fillId="0" borderId="13" xfId="2" applyNumberFormat="1" applyBorder="1" applyProtection="1"/>
    <xf numFmtId="166" fontId="1" fillId="0" borderId="6" xfId="1" applyNumberFormat="1" applyFill="1" applyBorder="1" applyAlignment="1" applyProtection="1">
      <alignment horizontal="center"/>
    </xf>
    <xf numFmtId="164" fontId="1" fillId="0" borderId="6" xfId="2" applyNumberFormat="1" applyBorder="1" applyProtection="1"/>
    <xf numFmtId="164" fontId="1" fillId="0" borderId="14" xfId="2" applyNumberFormat="1" applyBorder="1" applyProtection="1"/>
    <xf numFmtId="0" fontId="15" fillId="0" borderId="6" xfId="0" applyFont="1" applyFill="1" applyBorder="1" applyAlignment="1" applyProtection="1">
      <alignment horizontal="center"/>
    </xf>
    <xf numFmtId="164" fontId="1" fillId="0" borderId="0" xfId="2" applyNumberFormat="1" applyFill="1" applyBorder="1" applyProtection="1"/>
    <xf numFmtId="0" fontId="2" fillId="0" borderId="0" xfId="0" applyFont="1" applyFill="1" applyBorder="1" applyProtection="1"/>
    <xf numFmtId="164" fontId="6" fillId="0" borderId="0" xfId="2" applyNumberFormat="1" applyFont="1" applyFill="1" applyBorder="1" applyProtection="1">
      <protection locked="0"/>
    </xf>
    <xf numFmtId="49" fontId="0" fillId="0" borderId="0" xfId="0" applyNumberFormat="1" applyFill="1" applyBorder="1" applyProtection="1"/>
    <xf numFmtId="166" fontId="1" fillId="0" borderId="0" xfId="1" applyNumberFormat="1" applyFill="1" applyBorder="1" applyProtection="1">
      <protection locked="0"/>
    </xf>
    <xf numFmtId="44" fontId="1" fillId="0" borderId="0" xfId="2" applyFill="1" applyBorder="1" applyAlignment="1" applyProtection="1">
      <protection locked="0"/>
    </xf>
    <xf numFmtId="44" fontId="0" fillId="0" borderId="0" xfId="0" applyNumberFormat="1" applyFill="1" applyBorder="1" applyProtection="1"/>
    <xf numFmtId="164" fontId="17" fillId="0" borderId="9" xfId="0" applyNumberFormat="1" applyFont="1" applyFill="1" applyBorder="1" applyProtection="1"/>
    <xf numFmtId="164" fontId="0" fillId="0" borderId="12" xfId="0" applyNumberFormat="1" applyFill="1" applyBorder="1" applyProtection="1"/>
    <xf numFmtId="164" fontId="0" fillId="0" borderId="10" xfId="0" applyNumberFormat="1" applyFill="1" applyBorder="1" applyProtection="1"/>
    <xf numFmtId="0" fontId="2" fillId="0" borderId="0" xfId="0" applyFont="1" applyFill="1" applyBorder="1" applyAlignment="1" applyProtection="1"/>
    <xf numFmtId="164" fontId="2" fillId="0" borderId="0" xfId="0" applyNumberFormat="1" applyFont="1" applyFill="1" applyBorder="1" applyProtection="1"/>
    <xf numFmtId="164" fontId="2" fillId="0" borderId="0" xfId="2" applyNumberFormat="1" applyFont="1" applyFill="1" applyBorder="1" applyProtection="1"/>
    <xf numFmtId="37" fontId="1" fillId="0" borderId="0" xfId="2" applyNumberFormat="1" applyFill="1" applyBorder="1" applyProtection="1"/>
    <xf numFmtId="44" fontId="1" fillId="2" borderId="1" xfId="2" applyFill="1" applyBorder="1" applyProtection="1">
      <protection locked="0"/>
    </xf>
    <xf numFmtId="0" fontId="0" fillId="0" borderId="0" xfId="0" applyAlignment="1" applyProtection="1">
      <alignment horizontal="center"/>
    </xf>
    <xf numFmtId="44" fontId="1" fillId="0" borderId="0" xfId="2" applyFont="1" applyFill="1" applyBorder="1" applyProtection="1"/>
    <xf numFmtId="44" fontId="2" fillId="0" borderId="0" xfId="2" applyFont="1" applyFill="1" applyBorder="1" applyAlignment="1" applyProtection="1">
      <alignment horizontal="right"/>
      <protection locked="0"/>
    </xf>
    <xf numFmtId="49" fontId="0" fillId="0" borderId="0" xfId="0" applyNumberFormat="1" applyFill="1" applyProtection="1"/>
    <xf numFmtId="0" fontId="3" fillId="0" borderId="9" xfId="0" applyFont="1" applyBorder="1" applyProtection="1"/>
    <xf numFmtId="0" fontId="0" fillId="0" borderId="12" xfId="0" applyBorder="1" applyProtection="1"/>
    <xf numFmtId="164" fontId="1" fillId="0" borderId="7" xfId="2" applyNumberFormat="1" applyFill="1" applyBorder="1" applyAlignment="1" applyProtection="1">
      <alignment horizontal="right"/>
      <protection locked="0"/>
    </xf>
    <xf numFmtId="0" fontId="0" fillId="0" borderId="10" xfId="0" applyFill="1" applyBorder="1" applyProtection="1"/>
    <xf numFmtId="164" fontId="1" fillId="0" borderId="7" xfId="2" applyNumberFormat="1" applyBorder="1" applyProtection="1"/>
    <xf numFmtId="0" fontId="2" fillId="0" borderId="8" xfId="0" applyFont="1" applyBorder="1" applyProtection="1"/>
    <xf numFmtId="164" fontId="0" fillId="0" borderId="0" xfId="2" applyNumberFormat="1" applyFont="1" applyProtection="1"/>
    <xf numFmtId="44" fontId="1" fillId="0" borderId="2" xfId="2" applyFill="1" applyBorder="1" applyProtection="1"/>
    <xf numFmtId="44" fontId="6" fillId="0" borderId="13" xfId="2" applyFont="1" applyFill="1" applyBorder="1" applyProtection="1"/>
    <xf numFmtId="164" fontId="1" fillId="0" borderId="8" xfId="2" applyNumberFormat="1" applyBorder="1" applyProtection="1"/>
    <xf numFmtId="164" fontId="1" fillId="0" borderId="3" xfId="2" applyNumberFormat="1" applyBorder="1" applyProtection="1"/>
    <xf numFmtId="44" fontId="1" fillId="0" borderId="15" xfId="2" applyFill="1" applyBorder="1" applyProtection="1"/>
    <xf numFmtId="44" fontId="6" fillId="0" borderId="1" xfId="2" applyFont="1" applyFill="1" applyBorder="1" applyProtection="1"/>
    <xf numFmtId="44" fontId="6" fillId="0" borderId="16" xfId="2" applyFont="1" applyFill="1" applyBorder="1" applyProtection="1"/>
    <xf numFmtId="44" fontId="6" fillId="0" borderId="15" xfId="2" applyFont="1" applyFill="1" applyBorder="1" applyProtection="1"/>
    <xf numFmtId="0" fontId="15" fillId="0" borderId="3" xfId="0" applyFont="1" applyFill="1" applyBorder="1" applyAlignment="1" applyProtection="1">
      <alignment horizontal="center"/>
    </xf>
    <xf numFmtId="0" fontId="15" fillId="0" borderId="13" xfId="0" applyFont="1" applyFill="1" applyBorder="1" applyAlignment="1" applyProtection="1">
      <alignment horizontal="center"/>
    </xf>
    <xf numFmtId="0" fontId="2" fillId="0" borderId="14" xfId="0" applyFont="1" applyBorder="1" applyAlignment="1" applyProtection="1">
      <alignment horizontal="center"/>
    </xf>
    <xf numFmtId="0" fontId="16" fillId="0" borderId="9" xfId="0" applyFont="1" applyBorder="1" applyAlignment="1" applyProtection="1">
      <alignment horizontal="center"/>
    </xf>
    <xf numFmtId="0" fontId="15" fillId="0" borderId="7" xfId="0" applyFont="1" applyBorder="1" applyAlignment="1" applyProtection="1">
      <alignment horizontal="left"/>
    </xf>
    <xf numFmtId="0" fontId="2" fillId="0" borderId="13" xfId="0" applyFont="1" applyBorder="1" applyAlignment="1" applyProtection="1">
      <alignment horizontal="center"/>
    </xf>
    <xf numFmtId="166" fontId="1" fillId="0" borderId="14" xfId="1" applyNumberFormat="1" applyFill="1" applyBorder="1" applyAlignment="1" applyProtection="1">
      <alignment horizontal="center"/>
    </xf>
    <xf numFmtId="0" fontId="2" fillId="0" borderId="5" xfId="0" applyFont="1" applyFill="1" applyBorder="1" applyAlignment="1" applyProtection="1">
      <alignment horizontal="center"/>
    </xf>
    <xf numFmtId="166" fontId="1" fillId="0" borderId="13" xfId="1" applyNumberFormat="1" applyFill="1" applyBorder="1" applyAlignment="1" applyProtection="1">
      <alignment horizontal="center"/>
    </xf>
    <xf numFmtId="0" fontId="21" fillId="0" borderId="3" xfId="0" applyFont="1" applyFill="1" applyBorder="1" applyAlignment="1" applyProtection="1">
      <alignment horizontal="center"/>
    </xf>
    <xf numFmtId="166" fontId="0" fillId="0" borderId="2" xfId="1" applyNumberFormat="1" applyFont="1" applyFill="1" applyBorder="1" applyProtection="1"/>
    <xf numFmtId="0" fontId="2" fillId="0" borderId="14" xfId="0" applyFont="1" applyFill="1" applyBorder="1" applyAlignment="1" applyProtection="1">
      <alignment horizontal="center"/>
    </xf>
    <xf numFmtId="0" fontId="16" fillId="0" borderId="2" xfId="0" applyFont="1" applyBorder="1" applyAlignment="1" applyProtection="1">
      <alignment horizontal="center"/>
    </xf>
    <xf numFmtId="0" fontId="21" fillId="0" borderId="8" xfId="0" applyFont="1" applyBorder="1" applyProtection="1"/>
    <xf numFmtId="0" fontId="15" fillId="0" borderId="14" xfId="0" applyFont="1" applyFill="1" applyBorder="1" applyAlignment="1" applyProtection="1">
      <alignment horizontal="center"/>
    </xf>
    <xf numFmtId="0" fontId="0" fillId="0" borderId="2" xfId="0" applyBorder="1" applyProtection="1"/>
    <xf numFmtId="0" fontId="6" fillId="0" borderId="0" xfId="0" applyFont="1" applyFill="1" applyBorder="1" applyAlignment="1" applyProtection="1">
      <alignment horizontal="left"/>
    </xf>
    <xf numFmtId="0" fontId="6" fillId="0" borderId="0" xfId="0" applyFont="1" applyFill="1" applyBorder="1" applyAlignment="1" applyProtection="1">
      <alignment horizontal="left" indent="1"/>
    </xf>
    <xf numFmtId="0" fontId="6" fillId="0" borderId="0" xfId="0" applyFont="1" applyAlignment="1" applyProtection="1">
      <alignment horizontal="left" indent="1"/>
    </xf>
    <xf numFmtId="0" fontId="0" fillId="0" borderId="0" xfId="0" applyAlignment="1" applyProtection="1">
      <alignment horizontal="left" indent="1"/>
    </xf>
    <xf numFmtId="0" fontId="2" fillId="0" borderId="8" xfId="0" applyFont="1" applyFill="1" applyBorder="1" applyAlignment="1" applyProtection="1">
      <alignment horizontal="left"/>
    </xf>
    <xf numFmtId="0" fontId="6" fillId="0" borderId="2" xfId="0" applyFont="1" applyFill="1" applyBorder="1" applyAlignment="1" applyProtection="1">
      <alignment horizontal="left"/>
    </xf>
    <xf numFmtId="0" fontId="6" fillId="0" borderId="6" xfId="0" applyFont="1" applyFill="1" applyBorder="1" applyAlignment="1" applyProtection="1">
      <alignment horizontal="left"/>
    </xf>
    <xf numFmtId="9" fontId="1" fillId="2" borderId="1" xfId="4" applyFill="1" applyBorder="1" applyProtection="1">
      <protection locked="0"/>
    </xf>
    <xf numFmtId="49" fontId="0" fillId="2" borderId="1" xfId="0" applyNumberFormat="1" applyFill="1" applyBorder="1" applyAlignment="1" applyProtection="1">
      <alignment horizontal="center"/>
      <protection locked="0"/>
    </xf>
    <xf numFmtId="44" fontId="1" fillId="0" borderId="0" xfId="2" applyBorder="1" applyAlignment="1" applyProtection="1">
      <alignment horizontal="left"/>
    </xf>
    <xf numFmtId="44" fontId="1" fillId="0" borderId="0" xfId="2" applyFill="1" applyBorder="1" applyAlignment="1" applyProtection="1">
      <alignment horizontal="left"/>
      <protection locked="0"/>
    </xf>
    <xf numFmtId="164" fontId="0" fillId="0" borderId="0" xfId="2" applyNumberFormat="1" applyFont="1" applyAlignment="1" applyProtection="1">
      <alignment horizontal="left"/>
    </xf>
    <xf numFmtId="44" fontId="0" fillId="0" borderId="0" xfId="2" applyFont="1" applyAlignment="1" applyProtection="1">
      <alignment horizontal="left"/>
    </xf>
    <xf numFmtId="49" fontId="0" fillId="0" borderId="0" xfId="0" applyNumberFormat="1" applyFill="1" applyBorder="1" applyAlignment="1" applyProtection="1">
      <alignment horizontal="left"/>
    </xf>
    <xf numFmtId="49" fontId="0" fillId="0" borderId="0" xfId="0" applyNumberFormat="1" applyAlignment="1" applyProtection="1">
      <alignment horizontal="left"/>
    </xf>
    <xf numFmtId="49" fontId="0" fillId="0" borderId="0" xfId="0" applyNumberFormat="1" applyBorder="1" applyProtection="1"/>
    <xf numFmtId="49" fontId="19" fillId="0" borderId="0" xfId="0" applyNumberFormat="1" applyFont="1" applyFill="1" applyBorder="1" applyProtection="1"/>
    <xf numFmtId="164" fontId="19" fillId="0" borderId="10" xfId="0" applyNumberFormat="1" applyFont="1" applyFill="1" applyBorder="1" applyProtection="1"/>
    <xf numFmtId="49" fontId="19" fillId="0" borderId="0" xfId="0" applyNumberFormat="1" applyFont="1" applyBorder="1" applyProtection="1"/>
    <xf numFmtId="164" fontId="19" fillId="0" borderId="13" xfId="0" applyNumberFormat="1" applyFont="1" applyBorder="1" applyProtection="1"/>
    <xf numFmtId="164" fontId="19" fillId="0" borderId="10" xfId="0" applyNumberFormat="1" applyFont="1" applyBorder="1" applyProtection="1"/>
    <xf numFmtId="44" fontId="19" fillId="0" borderId="7" xfId="0" applyNumberFormat="1" applyFont="1" applyBorder="1" applyProtection="1"/>
    <xf numFmtId="49" fontId="19" fillId="0" borderId="7" xfId="0" applyNumberFormat="1" applyFont="1" applyBorder="1" applyProtection="1"/>
    <xf numFmtId="44" fontId="19" fillId="0" borderId="7" xfId="2" applyFont="1" applyBorder="1" applyProtection="1"/>
    <xf numFmtId="164" fontId="19" fillId="0" borderId="11" xfId="0" applyNumberFormat="1" applyFont="1" applyBorder="1" applyProtection="1"/>
    <xf numFmtId="9" fontId="0" fillId="2" borderId="1" xfId="4" applyFont="1" applyFill="1" applyBorder="1" applyProtection="1">
      <protection locked="0"/>
    </xf>
    <xf numFmtId="44" fontId="0" fillId="2" borderId="1" xfId="2" applyFont="1" applyFill="1" applyBorder="1" applyProtection="1">
      <protection locked="0"/>
    </xf>
    <xf numFmtId="44" fontId="19" fillId="2" borderId="1" xfId="2" applyFont="1" applyFill="1" applyBorder="1" applyProtection="1">
      <protection locked="0"/>
    </xf>
    <xf numFmtId="166" fontId="19" fillId="2" borderId="1" xfId="1" applyNumberFormat="1" applyFont="1" applyFill="1" applyBorder="1" applyProtection="1">
      <protection locked="0"/>
    </xf>
    <xf numFmtId="9" fontId="19" fillId="2" borderId="1" xfId="4" applyFont="1" applyFill="1" applyBorder="1" applyProtection="1">
      <protection locked="0"/>
    </xf>
    <xf numFmtId="165" fontId="19" fillId="2" borderId="1" xfId="1" applyNumberFormat="1" applyFont="1" applyFill="1" applyBorder="1" applyProtection="1">
      <protection locked="0"/>
    </xf>
    <xf numFmtId="44" fontId="1" fillId="0" borderId="3" xfId="2" applyFill="1" applyBorder="1" applyProtection="1"/>
    <xf numFmtId="44" fontId="1" fillId="0" borderId="5" xfId="2" applyFill="1" applyBorder="1" applyProtection="1"/>
    <xf numFmtId="0" fontId="0" fillId="0" borderId="0" xfId="0" applyBorder="1" applyProtection="1">
      <protection locked="0"/>
    </xf>
    <xf numFmtId="166" fontId="0" fillId="0" borderId="0" xfId="1" applyNumberFormat="1" applyFont="1" applyFill="1" applyBorder="1" applyProtection="1">
      <protection locked="0"/>
    </xf>
    <xf numFmtId="0" fontId="3" fillId="0" borderId="0" xfId="0" applyFont="1" applyAlignment="1" applyProtection="1">
      <alignment horizontal="left" indent="1"/>
    </xf>
    <xf numFmtId="0" fontId="12" fillId="0" borderId="0" xfId="0" applyFont="1" applyFill="1" applyBorder="1" applyAlignment="1" applyProtection="1">
      <alignment horizontal="left" indent="1"/>
    </xf>
    <xf numFmtId="0" fontId="0" fillId="0" borderId="0" xfId="0" applyBorder="1"/>
    <xf numFmtId="164" fontId="1" fillId="0" borderId="2" xfId="2" applyNumberFormat="1" applyFill="1" applyBorder="1" applyProtection="1"/>
    <xf numFmtId="164" fontId="1" fillId="0" borderId="13" xfId="2" applyNumberFormat="1" applyFill="1" applyBorder="1" applyProtection="1"/>
    <xf numFmtId="164" fontId="1" fillId="0" borderId="6" xfId="2" applyNumberFormat="1" applyFill="1" applyBorder="1" applyProtection="1"/>
    <xf numFmtId="164" fontId="1" fillId="0" borderId="14" xfId="2" applyNumberFormat="1" applyFill="1" applyBorder="1" applyProtection="1"/>
    <xf numFmtId="44" fontId="6" fillId="0" borderId="9" xfId="2" applyFont="1" applyFill="1" applyBorder="1" applyProtection="1"/>
    <xf numFmtId="44" fontId="6" fillId="0" borderId="8" xfId="2" applyFont="1" applyFill="1" applyBorder="1" applyProtection="1"/>
    <xf numFmtId="0" fontId="9" fillId="0" borderId="0" xfId="0" applyFont="1" applyAlignment="1" applyProtection="1">
      <alignment wrapText="1"/>
    </xf>
    <xf numFmtId="0" fontId="6" fillId="2" borderId="1" xfId="0" applyFont="1" applyFill="1" applyBorder="1" applyAlignment="1" applyProtection="1">
      <alignment horizontal="right"/>
      <protection locked="0"/>
    </xf>
    <xf numFmtId="44" fontId="1" fillId="0" borderId="1" xfId="2" applyFill="1" applyBorder="1" applyProtection="1"/>
    <xf numFmtId="164" fontId="1" fillId="0" borderId="9" xfId="2" applyNumberFormat="1" applyBorder="1" applyProtection="1"/>
    <xf numFmtId="164" fontId="1" fillId="0" borderId="12" xfId="2" applyNumberFormat="1" applyBorder="1" applyProtection="1"/>
    <xf numFmtId="164" fontId="1" fillId="0" borderId="10" xfId="2" applyNumberFormat="1" applyBorder="1" applyProtection="1"/>
    <xf numFmtId="164" fontId="1" fillId="0" borderId="11" xfId="2" applyNumberFormat="1" applyBorder="1" applyProtection="1"/>
    <xf numFmtId="0" fontId="2" fillId="0" borderId="0" xfId="0" applyFont="1" applyAlignment="1" applyProtection="1">
      <alignment horizontal="center"/>
    </xf>
    <xf numFmtId="0" fontId="0" fillId="0" borderId="0" xfId="0" applyFont="1" applyBorder="1" applyAlignment="1" applyProtection="1">
      <alignment horizontal="left"/>
    </xf>
    <xf numFmtId="164" fontId="22" fillId="0" borderId="0" xfId="2" applyNumberFormat="1" applyFont="1" applyFill="1" applyBorder="1" applyProtection="1">
      <protection locked="0"/>
    </xf>
    <xf numFmtId="0" fontId="6" fillId="6" borderId="0" xfId="0" applyFont="1" applyFill="1" applyProtection="1"/>
    <xf numFmtId="0" fontId="0" fillId="6" borderId="0" xfId="0" applyFill="1"/>
    <xf numFmtId="0" fontId="0" fillId="6" borderId="0" xfId="0" applyFill="1" applyProtection="1"/>
    <xf numFmtId="0" fontId="0" fillId="5" borderId="0" xfId="0" applyFill="1" applyProtection="1"/>
    <xf numFmtId="0" fontId="5" fillId="4" borderId="18" xfId="0" applyFont="1" applyFill="1" applyBorder="1" applyAlignment="1" applyProtection="1"/>
    <xf numFmtId="0" fontId="13" fillId="4" borderId="18" xfId="0" applyFont="1" applyFill="1" applyBorder="1" applyAlignment="1" applyProtection="1"/>
    <xf numFmtId="14" fontId="6" fillId="2" borderId="1" xfId="0" applyNumberFormat="1" applyFont="1" applyFill="1" applyBorder="1" applyAlignment="1" applyProtection="1">
      <alignment horizontal="center"/>
      <protection locked="0"/>
    </xf>
    <xf numFmtId="0" fontId="1" fillId="0" borderId="0" xfId="0" applyFont="1" applyFill="1" applyBorder="1" applyAlignment="1" applyProtection="1">
      <alignment horizontal="left" indent="1"/>
    </xf>
    <xf numFmtId="0" fontId="1" fillId="0" borderId="0" xfId="0" applyFont="1" applyFill="1" applyBorder="1" applyAlignment="1" applyProtection="1">
      <alignment horizontal="left"/>
    </xf>
    <xf numFmtId="14" fontId="1" fillId="2" borderId="1" xfId="0" applyNumberFormat="1" applyFont="1" applyFill="1" applyBorder="1" applyAlignment="1" applyProtection="1">
      <alignment horizontal="center"/>
      <protection locked="0"/>
    </xf>
    <xf numFmtId="0" fontId="2" fillId="0" borderId="9" xfId="0" applyNumberFormat="1" applyFont="1" applyFill="1" applyBorder="1" applyAlignment="1" applyProtection="1">
      <alignment horizontal="center"/>
    </xf>
    <xf numFmtId="0" fontId="0" fillId="0" borderId="12" xfId="0" applyFill="1" applyBorder="1" applyProtection="1"/>
    <xf numFmtId="0" fontId="6" fillId="0" borderId="2" xfId="0" applyFont="1" applyFill="1" applyBorder="1" applyAlignment="1" applyProtection="1">
      <alignment horizontal="left" indent="1"/>
    </xf>
    <xf numFmtId="0" fontId="6" fillId="0" borderId="6" xfId="0" applyFont="1" applyFill="1" applyBorder="1" applyAlignment="1" applyProtection="1">
      <alignment horizontal="left" indent="1"/>
    </xf>
    <xf numFmtId="164" fontId="0" fillId="0" borderId="7" xfId="2" applyNumberFormat="1" applyFont="1" applyBorder="1" applyProtection="1"/>
    <xf numFmtId="0" fontId="0" fillId="0" borderId="11" xfId="0" applyFill="1" applyBorder="1" applyProtection="1"/>
    <xf numFmtId="44" fontId="0" fillId="0" borderId="0" xfId="2" applyFont="1" applyBorder="1" applyAlignment="1" applyProtection="1">
      <alignment horizontal="left"/>
    </xf>
    <xf numFmtId="164" fontId="0" fillId="0" borderId="7" xfId="2" applyNumberFormat="1" applyFont="1" applyBorder="1" applyAlignment="1" applyProtection="1">
      <alignment horizontal="left"/>
    </xf>
    <xf numFmtId="44" fontId="1" fillId="0" borderId="11" xfId="2" applyFill="1" applyBorder="1" applyAlignment="1" applyProtection="1">
      <alignment horizontal="right"/>
      <protection locked="0"/>
    </xf>
    <xf numFmtId="0" fontId="23" fillId="0" borderId="0" xfId="3" applyFont="1" applyAlignment="1" applyProtection="1">
      <alignment horizontal="left"/>
    </xf>
    <xf numFmtId="0" fontId="0" fillId="2" borderId="1" xfId="0" applyFill="1" applyBorder="1" applyAlignment="1" applyProtection="1">
      <alignment horizontal="center"/>
      <protection locked="0"/>
    </xf>
    <xf numFmtId="0" fontId="9" fillId="0" borderId="0" xfId="0" applyFont="1" applyAlignment="1" applyProtection="1">
      <alignment horizontal="left" wrapText="1"/>
    </xf>
    <xf numFmtId="0" fontId="6" fillId="0" borderId="0" xfId="3" applyFont="1" applyAlignment="1" applyProtection="1">
      <alignment horizontal="left" wrapText="1"/>
    </xf>
    <xf numFmtId="0" fontId="4" fillId="0" borderId="0" xfId="3" applyAlignment="1" applyProtection="1">
      <alignment horizontal="left" wrapText="1"/>
    </xf>
    <xf numFmtId="0" fontId="19" fillId="3" borderId="15" xfId="0" applyFont="1" applyFill="1" applyBorder="1" applyAlignment="1" applyProtection="1">
      <alignment horizontal="left"/>
    </xf>
    <xf numFmtId="0" fontId="12" fillId="3" borderId="16" xfId="0" applyFont="1" applyFill="1" applyBorder="1" applyAlignment="1" applyProtection="1">
      <alignment horizontal="left"/>
    </xf>
    <xf numFmtId="0" fontId="12" fillId="3" borderId="17" xfId="0" applyFont="1" applyFill="1" applyBorder="1" applyAlignment="1" applyProtection="1">
      <alignment horizontal="left"/>
    </xf>
    <xf numFmtId="0" fontId="12" fillId="0" borderId="0" xfId="0" applyFont="1" applyBorder="1" applyAlignment="1" applyProtection="1">
      <alignment horizontal="left"/>
    </xf>
    <xf numFmtId="0" fontId="0" fillId="0" borderId="7" xfId="0" applyBorder="1" applyAlignment="1" applyProtection="1">
      <alignment horizontal="center"/>
    </xf>
    <xf numFmtId="14" fontId="1" fillId="0" borderId="0" xfId="0" applyNumberFormat="1" applyFont="1" applyAlignment="1" applyProtection="1">
      <alignment horizontal="left"/>
    </xf>
    <xf numFmtId="0" fontId="1" fillId="2" borderId="1"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12" fillId="3" borderId="15" xfId="0" applyFont="1" applyFill="1" applyBorder="1" applyAlignment="1" applyProtection="1">
      <alignment horizontal="left"/>
    </xf>
    <xf numFmtId="0" fontId="2" fillId="0" borderId="0" xfId="0" applyFont="1" applyAlignment="1" applyProtection="1">
      <alignment horizontal="center"/>
    </xf>
    <xf numFmtId="0" fontId="18" fillId="0" borderId="8" xfId="0" applyFont="1" applyFill="1" applyBorder="1" applyAlignment="1" applyProtection="1">
      <alignment horizontal="left" wrapText="1"/>
    </xf>
    <xf numFmtId="0" fontId="2" fillId="0" borderId="9" xfId="0" applyFont="1" applyBorder="1" applyAlignment="1">
      <alignment wrapText="1"/>
    </xf>
    <xf numFmtId="0" fontId="2" fillId="0" borderId="2" xfId="0" applyFont="1" applyBorder="1" applyAlignment="1">
      <alignment wrapText="1"/>
    </xf>
    <xf numFmtId="0" fontId="2" fillId="0" borderId="0" xfId="0" applyFont="1" applyBorder="1" applyAlignment="1">
      <alignment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CCCC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99000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ist" dx="20" fmlaLink="J29" fmlaRange="$I$27:$I$29" noThreeD="1" sel="2" val="0"/>
</file>

<file path=xl/ctrlProps/ctrlProp2.xml><?xml version="1.0" encoding="utf-8"?>
<formControlPr xmlns="http://schemas.microsoft.com/office/spreadsheetml/2009/9/main" objectType="List" dx="20" fmlaLink="H29" fmlaRange="$I$27:$I$29" noThreeD="1" sel="2" val="0"/>
</file>

<file path=xl/ctrlProps/ctrlProp3.xml><?xml version="1.0" encoding="utf-8"?>
<formControlPr xmlns="http://schemas.microsoft.com/office/spreadsheetml/2009/9/main" objectType="List" dx="20" fmlaLink="J29" fmlaRange="$I$27:$I$29" noThreeD="1" sel="2" val="0"/>
</file>

<file path=xl/ctrlProps/ctrlProp4.xml><?xml version="1.0" encoding="utf-8"?>
<formControlPr xmlns="http://schemas.microsoft.com/office/spreadsheetml/2009/9/main" objectType="List" dx="20" fmlaLink="H29" fmlaRange="$I$27:$I$29" noThreeD="1" sel="2" val="0"/>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60</xdr:row>
      <xdr:rowOff>22860</xdr:rowOff>
    </xdr:from>
    <xdr:to>
      <xdr:col>4</xdr:col>
      <xdr:colOff>556260</xdr:colOff>
      <xdr:row>62</xdr:row>
      <xdr:rowOff>105218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6220" y="9944100"/>
          <a:ext cx="2286000" cy="417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xdr:colOff>
      <xdr:row>60</xdr:row>
      <xdr:rowOff>22860</xdr:rowOff>
    </xdr:from>
    <xdr:to>
      <xdr:col>4</xdr:col>
      <xdr:colOff>556260</xdr:colOff>
      <xdr:row>62</xdr:row>
      <xdr:rowOff>105218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6220" y="9936480"/>
          <a:ext cx="2286000" cy="4176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26</xdr:row>
          <xdr:rowOff>123825</xdr:rowOff>
        </xdr:from>
        <xdr:to>
          <xdr:col>10</xdr:col>
          <xdr:colOff>0</xdr:colOff>
          <xdr:row>29</xdr:row>
          <xdr:rowOff>0</xdr:rowOff>
        </xdr:to>
        <xdr:sp macro="" textlink="">
          <xdr:nvSpPr>
            <xdr:cNvPr id="22529" name="List Box 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104775</xdr:rowOff>
        </xdr:from>
        <xdr:to>
          <xdr:col>8</xdr:col>
          <xdr:colOff>0</xdr:colOff>
          <xdr:row>29</xdr:row>
          <xdr:rowOff>0</xdr:rowOff>
        </xdr:to>
        <xdr:sp macro="" textlink="">
          <xdr:nvSpPr>
            <xdr:cNvPr id="22530" name="List Box 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xdr:twoCellAnchor editAs="oneCell">
    <xdr:from>
      <xdr:col>2</xdr:col>
      <xdr:colOff>22860</xdr:colOff>
      <xdr:row>82</xdr:row>
      <xdr:rowOff>38100</xdr:rowOff>
    </xdr:from>
    <xdr:to>
      <xdr:col>5</xdr:col>
      <xdr:colOff>198120</xdr:colOff>
      <xdr:row>84</xdr:row>
      <xdr:rowOff>120458</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1460" y="13685520"/>
          <a:ext cx="2286000" cy="4176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26</xdr:row>
          <xdr:rowOff>123825</xdr:rowOff>
        </xdr:from>
        <xdr:to>
          <xdr:col>10</xdr:col>
          <xdr:colOff>0</xdr:colOff>
          <xdr:row>29</xdr:row>
          <xdr:rowOff>0</xdr:rowOff>
        </xdr:to>
        <xdr:sp macro="" textlink="">
          <xdr:nvSpPr>
            <xdr:cNvPr id="29697" name="List Box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104775</xdr:rowOff>
        </xdr:from>
        <xdr:to>
          <xdr:col>8</xdr:col>
          <xdr:colOff>0</xdr:colOff>
          <xdr:row>29</xdr:row>
          <xdr:rowOff>0</xdr:rowOff>
        </xdr:to>
        <xdr:sp macro="" textlink="">
          <xdr:nvSpPr>
            <xdr:cNvPr id="29698" name="List Box 2" hidden="1">
              <a:extLst>
                <a:ext uri="{63B3BB69-23CF-44E3-9099-C40C66FF867C}">
                  <a14:compatExt spid="_x0000_s29698"/>
                </a:ext>
              </a:extLst>
            </xdr:cNvPr>
            <xdr:cNvSpPr/>
          </xdr:nvSpPr>
          <xdr:spPr>
            <a:xfrm>
              <a:off x="0" y="0"/>
              <a:ext cx="0" cy="0"/>
            </a:xfrm>
            <a:prstGeom prst="rect">
              <a:avLst/>
            </a:prstGeom>
          </xdr:spPr>
        </xdr:sp>
        <xdr:clientData/>
      </xdr:twoCellAnchor>
    </mc:Choice>
    <mc:Fallback/>
  </mc:AlternateContent>
  <xdr:twoCellAnchor editAs="oneCell">
    <xdr:from>
      <xdr:col>2</xdr:col>
      <xdr:colOff>22860</xdr:colOff>
      <xdr:row>82</xdr:row>
      <xdr:rowOff>38100</xdr:rowOff>
    </xdr:from>
    <xdr:to>
      <xdr:col>5</xdr:col>
      <xdr:colOff>198120</xdr:colOff>
      <xdr:row>84</xdr:row>
      <xdr:rowOff>120458</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1460" y="13277850"/>
          <a:ext cx="2232660" cy="406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extension.iastate.edu/agdm/wholefarm/html/c2-21.html" TargetMode="External"/><Relationship Id="rId7" Type="http://schemas.openxmlformats.org/officeDocument/2006/relationships/vmlDrawing" Target="../drawings/vmlDrawing1.vml"/><Relationship Id="rId2" Type="http://schemas.openxmlformats.org/officeDocument/2006/relationships/hyperlink" Target="http://www.extension.iastate.edu/agdm/wdfinancial.html" TargetMode="External"/><Relationship Id="rId1" Type="http://schemas.openxmlformats.org/officeDocument/2006/relationships/hyperlink" Target="http://www.extension.iastate.edu/agdm/crops/pdf/a3-24.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gdm@iastate.edu?subject=AgDM%20C2-21%20Spreadsheet"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www.extension.iastate.edu/agdm/wholefarm/html/c2-21.html" TargetMode="External"/><Relationship Id="rId7" Type="http://schemas.openxmlformats.org/officeDocument/2006/relationships/vmlDrawing" Target="../drawings/vmlDrawing2.vml"/><Relationship Id="rId2" Type="http://schemas.openxmlformats.org/officeDocument/2006/relationships/hyperlink" Target="http://www.extension.iastate.edu/agdm/wdfinancial.html" TargetMode="External"/><Relationship Id="rId1" Type="http://schemas.openxmlformats.org/officeDocument/2006/relationships/hyperlink" Target="http://www.extension.iastate.edu/agdm/crops/pdf/a3-24.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agdm@iastate.edu?subject=AgDM%20C2-21%20Spreadsheet"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www.extension.iastate.edu/agdm/wholefarm/html/c2-21.html" TargetMode="External"/><Relationship Id="rId7" Type="http://schemas.openxmlformats.org/officeDocument/2006/relationships/vmlDrawing" Target="../drawings/vmlDrawing3.vml"/><Relationship Id="rId2" Type="http://schemas.openxmlformats.org/officeDocument/2006/relationships/hyperlink" Target="http://www.extension.iastate.edu/agdm/wdfinancial.html" TargetMode="External"/><Relationship Id="rId1" Type="http://schemas.openxmlformats.org/officeDocument/2006/relationships/hyperlink" Target="http://www.extension.iastate.edu/agdm/crops/pdf/a3-24.pdf"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10" Type="http://schemas.openxmlformats.org/officeDocument/2006/relationships/comments" Target="../comments3.xml"/><Relationship Id="rId4" Type="http://schemas.openxmlformats.org/officeDocument/2006/relationships/hyperlink" Target="mailto:agdm@iastate.edu?subject=AgDM%20C2-21%20Spreadsheet" TargetMode="External"/><Relationship Id="rId9"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hyperlink" Target="http://www.extension.iastate.edu/agdm/wdfinancial.html" TargetMode="External"/><Relationship Id="rId7" Type="http://schemas.openxmlformats.org/officeDocument/2006/relationships/vmlDrawing" Target="../drawings/vmlDrawing4.vml"/><Relationship Id="rId2" Type="http://schemas.openxmlformats.org/officeDocument/2006/relationships/hyperlink" Target="http://www.extension.iastate.edu/agdm/crops/pdf/a3-24.pdf" TargetMode="External"/><Relationship Id="rId1" Type="http://schemas.openxmlformats.org/officeDocument/2006/relationships/hyperlink" Target="mailto:agdm@iastate.edu?subject=AgDM%20C2-21%20Spreadsheet"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10" Type="http://schemas.openxmlformats.org/officeDocument/2006/relationships/comments" Target="../comments4.xml"/><Relationship Id="rId4" Type="http://schemas.openxmlformats.org/officeDocument/2006/relationships/hyperlink" Target="http://www.extension.iastate.edu/agdm/wholefarm/html/c2-21.html" TargetMode="Externa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AQ68"/>
  <sheetViews>
    <sheetView showGridLines="0" tabSelected="1" workbookViewId="0"/>
  </sheetViews>
  <sheetFormatPr defaultColWidth="9.140625" defaultRowHeight="12.75" x14ac:dyDescent="0.2"/>
  <cols>
    <col min="1" max="1" width="1.7109375" style="203" customWidth="1"/>
    <col min="2" max="2" width="1.7109375" style="14" customWidth="1"/>
    <col min="3" max="6" width="12.7109375" style="14" customWidth="1"/>
    <col min="7" max="7" width="12.140625" style="14" customWidth="1"/>
    <col min="8" max="10" width="13.140625" style="14" customWidth="1"/>
    <col min="11" max="13" width="10.7109375" style="14" customWidth="1"/>
    <col min="14" max="19" width="9.140625" style="14"/>
    <col min="20" max="20" width="10.7109375" style="14" customWidth="1"/>
    <col min="21" max="16384" width="9.140625" style="14"/>
  </cols>
  <sheetData>
    <row r="1" spans="1:43" s="204" customFormat="1" ht="18.75" thickBot="1" x14ac:dyDescent="0.3">
      <c r="C1" s="204" t="s">
        <v>85</v>
      </c>
      <c r="Z1" s="205"/>
    </row>
    <row r="2" spans="1:43" s="3" customFormat="1" ht="15.75" thickTop="1" x14ac:dyDescent="0.25">
      <c r="A2" s="200"/>
      <c r="B2" s="8"/>
      <c r="C2" s="9" t="s">
        <v>87</v>
      </c>
      <c r="D2" s="10"/>
      <c r="Y2" s="11"/>
      <c r="Z2" s="11"/>
      <c r="AA2" s="11"/>
      <c r="AB2" s="11"/>
      <c r="AC2" s="11"/>
      <c r="AD2" s="11"/>
      <c r="AE2" s="11"/>
      <c r="AF2" s="11"/>
      <c r="AG2" s="11"/>
      <c r="AH2" s="11"/>
      <c r="AI2" s="11"/>
      <c r="AJ2" s="11"/>
      <c r="AK2" s="11"/>
      <c r="AL2" s="11"/>
      <c r="AM2" s="11"/>
      <c r="AN2" s="11"/>
      <c r="AO2" s="11"/>
      <c r="AP2" s="11"/>
      <c r="AQ2" s="11"/>
    </row>
    <row r="3" spans="1:43" s="3" customFormat="1" ht="12.75" customHeight="1" x14ac:dyDescent="0.2">
      <c r="A3" s="200"/>
      <c r="B3" s="8"/>
      <c r="C3" s="222" t="s">
        <v>20</v>
      </c>
      <c r="D3" s="223"/>
      <c r="E3" s="223"/>
      <c r="F3" s="223"/>
      <c r="G3" s="223"/>
      <c r="H3" s="223"/>
      <c r="I3" s="223"/>
      <c r="J3" s="12"/>
      <c r="K3" s="12"/>
      <c r="Y3" s="11"/>
      <c r="Z3" s="11"/>
      <c r="AA3" s="11"/>
      <c r="AB3" s="11"/>
      <c r="AC3" s="11"/>
      <c r="AD3" s="11"/>
      <c r="AE3" s="11"/>
      <c r="AF3" s="11"/>
      <c r="AG3" s="11"/>
      <c r="AH3" s="11"/>
      <c r="AI3" s="11"/>
      <c r="AJ3" s="11"/>
      <c r="AK3" s="11"/>
      <c r="AL3" s="11"/>
      <c r="AM3" s="11"/>
      <c r="AN3" s="11"/>
      <c r="AO3" s="11"/>
      <c r="AP3" s="11"/>
      <c r="AQ3" s="11"/>
    </row>
    <row r="4" spans="1:43" s="3" customFormat="1" ht="9" customHeight="1" x14ac:dyDescent="0.2">
      <c r="A4" s="200"/>
      <c r="B4" s="8"/>
      <c r="Y4" s="11"/>
      <c r="Z4" s="11"/>
      <c r="AA4" s="11"/>
      <c r="AB4" s="11"/>
      <c r="AC4" s="11"/>
      <c r="AD4" s="11"/>
      <c r="AE4" s="11"/>
      <c r="AF4" s="11"/>
      <c r="AG4" s="11"/>
      <c r="AH4" s="11"/>
      <c r="AI4" s="11"/>
      <c r="AJ4" s="11"/>
      <c r="AK4" s="11"/>
      <c r="AL4" s="11"/>
      <c r="AM4" s="11"/>
      <c r="AN4" s="11"/>
      <c r="AO4" s="11"/>
      <c r="AP4" s="11"/>
      <c r="AQ4" s="11"/>
    </row>
    <row r="5" spans="1:43" customFormat="1" x14ac:dyDescent="0.2">
      <c r="A5" s="201"/>
      <c r="B5" s="44"/>
      <c r="C5" s="227" t="s">
        <v>18</v>
      </c>
      <c r="D5" s="227"/>
      <c r="E5" s="227"/>
      <c r="F5" s="227"/>
      <c r="G5" s="227"/>
      <c r="H5" s="45"/>
    </row>
    <row r="6" spans="1:43" x14ac:dyDescent="0.2">
      <c r="A6" s="202"/>
      <c r="B6" s="13"/>
      <c r="C6" s="224" t="s">
        <v>79</v>
      </c>
      <c r="D6" s="225"/>
      <c r="E6" s="225"/>
      <c r="F6" s="226"/>
      <c r="H6" s="10" t="s">
        <v>49</v>
      </c>
      <c r="L6" s="21"/>
      <c r="M6" s="21"/>
      <c r="N6" s="21"/>
      <c r="Y6" s="15"/>
      <c r="Z6" s="15"/>
      <c r="AA6" s="15"/>
      <c r="AB6" s="15"/>
      <c r="AC6" s="15"/>
      <c r="AD6" s="15"/>
      <c r="AE6" s="15"/>
      <c r="AF6" s="15"/>
      <c r="AG6" s="15"/>
      <c r="AH6" s="15"/>
      <c r="AI6" s="15"/>
      <c r="AJ6" s="15"/>
      <c r="AK6" s="15"/>
      <c r="AL6" s="15"/>
      <c r="AM6" s="15"/>
      <c r="AN6" s="15"/>
      <c r="AO6" s="15"/>
      <c r="AP6" s="15"/>
      <c r="AQ6" s="15"/>
    </row>
    <row r="7" spans="1:43" x14ac:dyDescent="0.2">
      <c r="A7" s="202"/>
      <c r="B7" s="13"/>
      <c r="C7" s="60"/>
      <c r="D7" s="60"/>
      <c r="E7" s="60"/>
      <c r="F7" s="60"/>
      <c r="G7" s="60"/>
      <c r="L7" s="97"/>
      <c r="M7" s="21"/>
      <c r="N7" s="21"/>
      <c r="Y7" s="15"/>
      <c r="Z7" s="15"/>
      <c r="AA7" s="15"/>
      <c r="AB7" s="15"/>
      <c r="AC7" s="15"/>
      <c r="AD7" s="15"/>
      <c r="AE7" s="15"/>
      <c r="AF7" s="15"/>
      <c r="AG7" s="15"/>
      <c r="AH7" s="15"/>
      <c r="AI7" s="15"/>
      <c r="AJ7" s="15"/>
      <c r="AK7" s="15"/>
      <c r="AL7" s="15"/>
      <c r="AM7" s="15"/>
      <c r="AN7" s="15"/>
      <c r="AO7" s="15"/>
      <c r="AP7" s="15"/>
      <c r="AQ7" s="15"/>
    </row>
    <row r="8" spans="1:43" x14ac:dyDescent="0.2">
      <c r="A8" s="202"/>
      <c r="B8" s="13"/>
      <c r="C8" s="66" t="s">
        <v>21</v>
      </c>
      <c r="D8" s="59"/>
      <c r="E8" s="59"/>
      <c r="F8" s="59"/>
      <c r="G8" s="59"/>
      <c r="H8" s="16" t="s">
        <v>0</v>
      </c>
      <c r="I8" s="16"/>
      <c r="J8" s="16" t="s">
        <v>1</v>
      </c>
      <c r="L8" s="21"/>
      <c r="M8" s="66"/>
      <c r="N8" s="21"/>
      <c r="Y8" s="15"/>
      <c r="Z8" s="15"/>
      <c r="AA8" s="15"/>
      <c r="AB8" s="15"/>
      <c r="AC8" s="15"/>
      <c r="AD8" s="15"/>
      <c r="AE8" s="15"/>
      <c r="AF8" s="15"/>
      <c r="AG8" s="15"/>
      <c r="AH8" s="15"/>
      <c r="AI8" s="15"/>
      <c r="AJ8" s="15"/>
      <c r="AK8" s="15"/>
      <c r="AL8" s="15"/>
      <c r="AM8" s="15"/>
      <c r="AN8" s="15"/>
      <c r="AO8" s="15"/>
      <c r="AP8" s="15"/>
      <c r="AQ8" s="15"/>
    </row>
    <row r="9" spans="1:43" x14ac:dyDescent="0.2">
      <c r="A9" s="202"/>
      <c r="B9" s="13"/>
      <c r="C9" s="147" t="s">
        <v>28</v>
      </c>
      <c r="D9" s="59"/>
      <c r="E9" s="59"/>
      <c r="F9" s="59"/>
      <c r="G9" s="59"/>
      <c r="H9" s="41">
        <v>0.3</v>
      </c>
      <c r="J9" s="41">
        <v>0.4</v>
      </c>
      <c r="L9" s="34"/>
      <c r="M9" s="21"/>
      <c r="N9" s="21"/>
      <c r="Y9" s="15"/>
      <c r="Z9" s="15"/>
      <c r="AA9" s="15"/>
      <c r="AB9" s="15"/>
      <c r="AC9" s="15"/>
      <c r="AD9" s="15"/>
      <c r="AE9" s="15"/>
      <c r="AF9" s="15"/>
      <c r="AG9" s="15"/>
      <c r="AH9" s="15"/>
      <c r="AI9" s="15"/>
      <c r="AJ9" s="15"/>
      <c r="AK9" s="15"/>
      <c r="AL9" s="15"/>
      <c r="AM9" s="15"/>
      <c r="AN9" s="15"/>
      <c r="AO9" s="15"/>
      <c r="AP9" s="15"/>
      <c r="AQ9" s="15"/>
    </row>
    <row r="10" spans="1:43" x14ac:dyDescent="0.2">
      <c r="A10" s="202"/>
      <c r="B10" s="13"/>
      <c r="C10" s="148" t="s">
        <v>3</v>
      </c>
      <c r="D10" s="3"/>
      <c r="E10" s="3"/>
      <c r="F10" s="3"/>
      <c r="H10" s="67">
        <v>175</v>
      </c>
      <c r="I10" s="3" t="s">
        <v>15</v>
      </c>
      <c r="J10" s="67">
        <v>175</v>
      </c>
      <c r="K10" s="3" t="s">
        <v>15</v>
      </c>
      <c r="L10" s="34"/>
      <c r="M10" s="21"/>
      <c r="N10" s="21"/>
      <c r="Y10" s="15"/>
      <c r="Z10" s="15"/>
      <c r="AA10" s="15"/>
      <c r="AB10" s="15"/>
      <c r="AC10" s="15"/>
      <c r="AD10" s="15"/>
      <c r="AE10" s="15"/>
      <c r="AF10" s="15"/>
      <c r="AG10" s="15"/>
      <c r="AH10" s="15"/>
      <c r="AI10" s="15"/>
      <c r="AJ10" s="15"/>
      <c r="AK10" s="15"/>
      <c r="AL10" s="15"/>
      <c r="AM10" s="15"/>
      <c r="AN10" s="15"/>
      <c r="AO10" s="15"/>
      <c r="AP10" s="15"/>
      <c r="AQ10" s="15"/>
    </row>
    <row r="11" spans="1:43" x14ac:dyDescent="0.2">
      <c r="A11" s="202"/>
      <c r="B11" s="13"/>
      <c r="C11" s="148" t="s">
        <v>4</v>
      </c>
      <c r="D11" s="3"/>
      <c r="E11" s="3"/>
      <c r="F11" s="3"/>
      <c r="H11" s="67">
        <v>375</v>
      </c>
      <c r="I11" s="3" t="s">
        <v>15</v>
      </c>
      <c r="J11" s="67">
        <v>375</v>
      </c>
      <c r="K11" s="3" t="s">
        <v>15</v>
      </c>
      <c r="L11" s="34"/>
      <c r="M11" s="21"/>
      <c r="N11" s="21"/>
      <c r="Y11" s="15"/>
      <c r="Z11" s="15"/>
      <c r="AA11" s="15"/>
      <c r="AB11" s="15"/>
      <c r="AC11" s="15"/>
      <c r="AD11" s="15"/>
      <c r="AE11" s="15"/>
      <c r="AF11" s="15"/>
      <c r="AG11" s="15"/>
      <c r="AH11" s="15"/>
      <c r="AI11" s="15"/>
      <c r="AJ11" s="15"/>
      <c r="AK11" s="15"/>
      <c r="AL11" s="15"/>
      <c r="AM11" s="15"/>
      <c r="AN11" s="15"/>
      <c r="AO11" s="15"/>
      <c r="AP11" s="15"/>
      <c r="AQ11" s="15"/>
    </row>
    <row r="12" spans="1:43" ht="12.6" customHeight="1" x14ac:dyDescent="0.2">
      <c r="A12" s="202"/>
      <c r="B12" s="13"/>
      <c r="C12" s="17"/>
      <c r="D12" s="17"/>
      <c r="E12" s="17"/>
      <c r="F12" s="17"/>
      <c r="G12" s="17"/>
      <c r="L12" s="21"/>
      <c r="M12" s="21"/>
      <c r="N12" s="21"/>
      <c r="Y12" s="15"/>
      <c r="Z12" s="15"/>
      <c r="AA12" s="15"/>
      <c r="AB12" s="15"/>
      <c r="AC12" s="15"/>
      <c r="AD12" s="15"/>
      <c r="AE12" s="15"/>
      <c r="AF12" s="15"/>
      <c r="AG12" s="15"/>
      <c r="AH12" s="15"/>
      <c r="AI12" s="15"/>
      <c r="AJ12" s="15"/>
      <c r="AK12" s="15"/>
      <c r="AL12" s="15"/>
      <c r="AM12" s="15"/>
      <c r="AN12" s="15"/>
      <c r="AO12" s="15"/>
      <c r="AP12" s="15"/>
      <c r="AQ12" s="15"/>
    </row>
    <row r="13" spans="1:43" ht="12.6" customHeight="1" x14ac:dyDescent="0.2">
      <c r="A13" s="202"/>
      <c r="B13" s="13"/>
      <c r="C13" s="10" t="s">
        <v>47</v>
      </c>
      <c r="H13" s="16" t="s">
        <v>0</v>
      </c>
      <c r="J13" s="16" t="s">
        <v>1</v>
      </c>
      <c r="L13" s="64"/>
      <c r="M13" s="21"/>
      <c r="N13" s="21"/>
      <c r="Y13" s="15"/>
      <c r="Z13" s="15"/>
      <c r="AA13" s="15"/>
      <c r="AB13" s="15"/>
      <c r="AC13" s="15"/>
      <c r="AD13" s="15"/>
      <c r="AE13" s="15"/>
      <c r="AF13" s="15"/>
      <c r="AG13" s="15"/>
      <c r="AH13" s="15"/>
      <c r="AI13" s="15"/>
      <c r="AJ13" s="15"/>
      <c r="AK13" s="15"/>
      <c r="AL13" s="15"/>
      <c r="AM13" s="15"/>
      <c r="AN13" s="15"/>
      <c r="AO13" s="15"/>
      <c r="AP13" s="15"/>
      <c r="AQ13" s="15"/>
    </row>
    <row r="14" spans="1:43" ht="12.6" customHeight="1" x14ac:dyDescent="0.2">
      <c r="A14" s="202"/>
      <c r="B14" s="13"/>
      <c r="C14" s="149" t="s">
        <v>82</v>
      </c>
      <c r="H14" s="40">
        <v>175</v>
      </c>
      <c r="I14" s="47" t="s">
        <v>15</v>
      </c>
      <c r="J14" s="6">
        <v>175</v>
      </c>
      <c r="K14" s="14" t="s">
        <v>15</v>
      </c>
      <c r="L14" s="98"/>
      <c r="M14" s="21"/>
      <c r="N14" s="21"/>
      <c r="Y14" s="15"/>
      <c r="Z14" s="15"/>
      <c r="AA14" s="15"/>
      <c r="AB14" s="15"/>
      <c r="AC14" s="15"/>
      <c r="AD14" s="15"/>
      <c r="AE14" s="15"/>
      <c r="AF14" s="15"/>
      <c r="AG14" s="15"/>
      <c r="AH14" s="15"/>
      <c r="AI14" s="15"/>
      <c r="AJ14" s="15"/>
      <c r="AK14" s="15"/>
      <c r="AL14" s="15"/>
      <c r="AM14" s="15"/>
      <c r="AN14" s="15"/>
      <c r="AO14" s="15"/>
      <c r="AP14" s="15"/>
      <c r="AQ14" s="15"/>
    </row>
    <row r="15" spans="1:43" x14ac:dyDescent="0.2">
      <c r="A15" s="202"/>
      <c r="B15" s="13"/>
      <c r="C15" s="148" t="s">
        <v>4</v>
      </c>
      <c r="D15" s="3"/>
      <c r="E15" s="3"/>
      <c r="F15" s="3"/>
      <c r="H15" s="67">
        <v>350</v>
      </c>
      <c r="I15" s="3" t="s">
        <v>15</v>
      </c>
      <c r="J15" s="67">
        <v>350</v>
      </c>
      <c r="K15" s="3" t="s">
        <v>15</v>
      </c>
      <c r="L15" s="34"/>
      <c r="M15" s="21"/>
      <c r="N15" s="21"/>
      <c r="Y15" s="15"/>
      <c r="Z15" s="15"/>
      <c r="AA15" s="15"/>
      <c r="AB15" s="15"/>
      <c r="AC15" s="15"/>
      <c r="AD15" s="15"/>
      <c r="AE15" s="15"/>
      <c r="AF15" s="15"/>
      <c r="AG15" s="15"/>
      <c r="AH15" s="15"/>
      <c r="AI15" s="15"/>
      <c r="AJ15" s="15"/>
      <c r="AK15" s="15"/>
      <c r="AL15" s="15"/>
      <c r="AM15" s="15"/>
      <c r="AN15" s="15"/>
      <c r="AO15" s="15"/>
      <c r="AP15" s="15"/>
      <c r="AQ15" s="15"/>
    </row>
    <row r="16" spans="1:43" ht="12.6" customHeight="1" x14ac:dyDescent="0.2">
      <c r="A16" s="202"/>
      <c r="B16" s="13"/>
      <c r="C16" s="149" t="s">
        <v>22</v>
      </c>
      <c r="H16" s="40">
        <v>539</v>
      </c>
      <c r="I16" s="47" t="s">
        <v>15</v>
      </c>
      <c r="J16" s="6">
        <v>275</v>
      </c>
      <c r="K16" s="47" t="s">
        <v>15</v>
      </c>
      <c r="L16" s="98"/>
      <c r="M16" s="99"/>
      <c r="N16" s="21"/>
      <c r="Y16" s="15"/>
      <c r="Z16" s="15"/>
      <c r="AA16" s="15"/>
      <c r="AB16" s="15"/>
      <c r="AC16" s="15"/>
      <c r="AD16" s="15"/>
      <c r="AE16" s="15"/>
      <c r="AF16" s="15"/>
      <c r="AG16" s="15"/>
      <c r="AH16" s="15"/>
      <c r="AI16" s="15"/>
      <c r="AJ16" s="15"/>
      <c r="AK16" s="15"/>
      <c r="AL16" s="15"/>
      <c r="AM16" s="15"/>
      <c r="AN16" s="15"/>
      <c r="AO16" s="15"/>
      <c r="AP16" s="15"/>
      <c r="AQ16" s="15"/>
    </row>
    <row r="17" spans="1:43" ht="12.6" customHeight="1" x14ac:dyDescent="0.2">
      <c r="A17" s="202"/>
      <c r="B17" s="13"/>
      <c r="C17" s="149" t="s">
        <v>27</v>
      </c>
      <c r="H17" s="61">
        <f>H14+H16</f>
        <v>714</v>
      </c>
      <c r="I17" s="47" t="s">
        <v>15</v>
      </c>
      <c r="J17" s="61">
        <f>J14+J16</f>
        <v>450</v>
      </c>
      <c r="K17" s="47" t="s">
        <v>15</v>
      </c>
      <c r="L17" s="61"/>
      <c r="M17" s="99"/>
      <c r="N17" s="21"/>
      <c r="Y17" s="15"/>
      <c r="Z17" s="15"/>
      <c r="AA17" s="15"/>
      <c r="AB17" s="15"/>
      <c r="AC17" s="15"/>
      <c r="AD17" s="15"/>
      <c r="AE17" s="15"/>
      <c r="AF17" s="15"/>
      <c r="AG17" s="15"/>
      <c r="AH17" s="15"/>
      <c r="AI17" s="15"/>
      <c r="AJ17" s="15"/>
      <c r="AK17" s="15"/>
      <c r="AL17" s="15"/>
      <c r="AM17" s="15"/>
      <c r="AN17" s="15"/>
      <c r="AO17" s="15"/>
      <c r="AP17" s="15"/>
      <c r="AQ17" s="15"/>
    </row>
    <row r="18" spans="1:43" ht="12.6" customHeight="1" x14ac:dyDescent="0.2">
      <c r="A18" s="202"/>
      <c r="B18" s="13"/>
      <c r="C18" s="149" t="s">
        <v>23</v>
      </c>
      <c r="H18" s="40">
        <v>600</v>
      </c>
      <c r="I18" s="47" t="s">
        <v>15</v>
      </c>
      <c r="J18" s="40">
        <v>400</v>
      </c>
      <c r="K18" s="47" t="s">
        <v>15</v>
      </c>
      <c r="L18" s="61"/>
      <c r="M18" s="99"/>
      <c r="N18" s="21"/>
      <c r="Y18" s="15"/>
      <c r="Z18" s="15"/>
      <c r="AA18" s="15"/>
      <c r="AB18" s="15"/>
      <c r="AC18" s="15"/>
      <c r="AD18" s="15"/>
      <c r="AE18" s="15"/>
      <c r="AF18" s="15"/>
      <c r="AG18" s="15"/>
      <c r="AH18" s="15"/>
      <c r="AI18" s="15"/>
      <c r="AJ18" s="15"/>
      <c r="AK18" s="15"/>
      <c r="AL18" s="15"/>
      <c r="AM18" s="15"/>
      <c r="AN18" s="15"/>
      <c r="AO18" s="15"/>
      <c r="AP18" s="15"/>
      <c r="AQ18" s="15"/>
    </row>
    <row r="19" spans="1:43" x14ac:dyDescent="0.2">
      <c r="A19" s="202"/>
      <c r="B19" s="13"/>
      <c r="C19" s="149" t="s">
        <v>24</v>
      </c>
      <c r="H19" s="153">
        <v>0.3</v>
      </c>
      <c r="J19" s="153">
        <v>0.4</v>
      </c>
      <c r="L19" s="34"/>
      <c r="M19" s="21"/>
      <c r="N19" s="21"/>
      <c r="Y19" s="15"/>
      <c r="Z19" s="30"/>
      <c r="AA19" s="30"/>
      <c r="AB19" s="30"/>
      <c r="AC19" s="30"/>
      <c r="AD19" s="30"/>
      <c r="AE19" s="30"/>
      <c r="AF19" s="30"/>
      <c r="AG19" s="15"/>
      <c r="AH19" s="18"/>
      <c r="AI19" s="30"/>
      <c r="AJ19" s="30"/>
      <c r="AK19" s="30"/>
      <c r="AL19" s="30"/>
      <c r="AM19" s="30"/>
      <c r="AN19" s="30"/>
      <c r="AO19" s="30"/>
      <c r="AP19" s="15"/>
      <c r="AQ19" s="15"/>
    </row>
    <row r="20" spans="1:43" x14ac:dyDescent="0.2">
      <c r="A20" s="202"/>
      <c r="B20" s="13"/>
      <c r="L20" s="21"/>
      <c r="M20" s="21"/>
      <c r="N20" s="21"/>
      <c r="Y20" s="15"/>
      <c r="Z20" s="30"/>
      <c r="AA20" s="30"/>
      <c r="AB20" s="30"/>
      <c r="AC20" s="30"/>
      <c r="AD20" s="30"/>
      <c r="AE20" s="30"/>
      <c r="AF20" s="30"/>
      <c r="AG20" s="15"/>
      <c r="AH20" s="18"/>
      <c r="AI20" s="30"/>
      <c r="AJ20" s="30"/>
      <c r="AK20" s="30"/>
      <c r="AL20" s="30"/>
      <c r="AM20" s="30"/>
      <c r="AN20" s="30"/>
      <c r="AO20" s="30"/>
      <c r="AP20" s="15"/>
      <c r="AQ20" s="15"/>
    </row>
    <row r="21" spans="1:43" x14ac:dyDescent="0.2">
      <c r="A21" s="202"/>
      <c r="B21" s="13"/>
      <c r="C21" s="37" t="s">
        <v>50</v>
      </c>
      <c r="D21" s="19"/>
      <c r="H21" s="16" t="s">
        <v>0</v>
      </c>
      <c r="J21" s="16" t="s">
        <v>1</v>
      </c>
      <c r="L21" s="64"/>
      <c r="M21" s="21"/>
      <c r="N21" s="21"/>
      <c r="Y21" s="15"/>
      <c r="Z21" s="30"/>
      <c r="AA21" s="30"/>
      <c r="AB21" s="30"/>
      <c r="AC21" s="30"/>
      <c r="AD21" s="30"/>
      <c r="AE21" s="30"/>
      <c r="AF21" s="30"/>
      <c r="AG21" s="15"/>
      <c r="AH21" s="18"/>
      <c r="AI21" s="30"/>
      <c r="AJ21" s="30"/>
      <c r="AK21" s="30"/>
      <c r="AL21" s="30"/>
      <c r="AM21" s="30"/>
      <c r="AN21" s="30"/>
      <c r="AO21" s="30"/>
      <c r="AP21" s="15"/>
      <c r="AQ21" s="15"/>
    </row>
    <row r="22" spans="1:43" x14ac:dyDescent="0.2">
      <c r="A22" s="202"/>
      <c r="B22" s="13"/>
      <c r="C22" s="149" t="s">
        <v>51</v>
      </c>
      <c r="H22" s="38">
        <v>80</v>
      </c>
      <c r="I22" s="46" t="s">
        <v>14</v>
      </c>
      <c r="J22" s="39">
        <v>80</v>
      </c>
      <c r="K22" s="14" t="s">
        <v>14</v>
      </c>
      <c r="L22" s="100"/>
      <c r="M22" s="21"/>
      <c r="N22" s="21"/>
      <c r="Y22" s="15"/>
      <c r="Z22" s="30"/>
      <c r="AA22" s="30"/>
      <c r="AB22" s="30"/>
      <c r="AC22" s="30"/>
      <c r="AD22" s="30"/>
      <c r="AE22" s="30"/>
      <c r="AF22" s="30"/>
      <c r="AG22" s="15"/>
      <c r="AH22" s="18"/>
      <c r="AI22" s="30"/>
      <c r="AJ22" s="30"/>
      <c r="AK22" s="30"/>
      <c r="AL22" s="30"/>
      <c r="AM22" s="30"/>
      <c r="AN22" s="30"/>
      <c r="AO22" s="30"/>
      <c r="AP22" s="15"/>
      <c r="AQ22" s="15"/>
    </row>
    <row r="23" spans="1:43" x14ac:dyDescent="0.2">
      <c r="A23" s="202"/>
      <c r="B23" s="13"/>
      <c r="C23" s="148" t="s">
        <v>52</v>
      </c>
      <c r="D23" s="19"/>
      <c r="H23" s="39">
        <v>170</v>
      </c>
      <c r="I23" s="14" t="s">
        <v>17</v>
      </c>
      <c r="J23" s="39">
        <v>50</v>
      </c>
      <c r="K23" s="14" t="s">
        <v>17</v>
      </c>
      <c r="L23" s="100"/>
      <c r="M23" s="21"/>
      <c r="N23" s="21"/>
      <c r="Y23" s="15"/>
      <c r="Z23" s="30"/>
      <c r="AA23" s="30"/>
      <c r="AB23" s="30"/>
      <c r="AC23" s="30"/>
      <c r="AD23" s="30"/>
      <c r="AE23" s="30"/>
      <c r="AF23" s="30"/>
      <c r="AG23" s="15"/>
      <c r="AH23" s="18"/>
      <c r="AI23" s="30"/>
      <c r="AJ23" s="30"/>
      <c r="AK23" s="30"/>
      <c r="AL23" s="30"/>
      <c r="AM23" s="30"/>
      <c r="AN23" s="30"/>
      <c r="AO23" s="30"/>
      <c r="AP23" s="15"/>
      <c r="AQ23" s="15"/>
    </row>
    <row r="24" spans="1:43" x14ac:dyDescent="0.2">
      <c r="A24" s="202"/>
      <c r="B24" s="13"/>
      <c r="C24" s="148"/>
      <c r="D24" s="19"/>
      <c r="E24" s="111" t="s">
        <v>60</v>
      </c>
      <c r="F24" s="228" t="s">
        <v>61</v>
      </c>
      <c r="G24" s="228"/>
      <c r="H24" s="100"/>
      <c r="I24" s="21"/>
      <c r="J24" s="100"/>
      <c r="L24" s="100"/>
      <c r="M24" s="21"/>
      <c r="N24" s="21"/>
      <c r="Y24" s="15"/>
      <c r="Z24" s="30"/>
      <c r="AA24" s="30"/>
      <c r="AB24" s="30"/>
      <c r="AC24" s="30"/>
      <c r="AD24" s="30"/>
      <c r="AE24" s="30"/>
      <c r="AF24" s="30"/>
      <c r="AG24" s="15"/>
      <c r="AH24" s="18"/>
      <c r="AI24" s="30"/>
      <c r="AJ24" s="30"/>
      <c r="AK24" s="30"/>
      <c r="AL24" s="30"/>
      <c r="AM24" s="30"/>
      <c r="AN24" s="30"/>
      <c r="AO24" s="30"/>
      <c r="AP24" s="15"/>
      <c r="AQ24" s="15"/>
    </row>
    <row r="25" spans="1:43" x14ac:dyDescent="0.2">
      <c r="A25" s="202"/>
      <c r="B25" s="13"/>
      <c r="C25" s="148" t="s">
        <v>53</v>
      </c>
      <c r="D25" s="19"/>
      <c r="E25" s="209">
        <v>42064</v>
      </c>
      <c r="F25" s="230" t="s">
        <v>77</v>
      </c>
      <c r="G25" s="220"/>
      <c r="H25" s="110">
        <v>3.64</v>
      </c>
      <c r="I25" s="21" t="s">
        <v>16</v>
      </c>
      <c r="J25" s="110">
        <v>9.68</v>
      </c>
      <c r="K25" s="21" t="s">
        <v>16</v>
      </c>
      <c r="L25" s="100"/>
      <c r="M25" s="21"/>
      <c r="N25" s="21"/>
      <c r="Y25" s="15"/>
      <c r="Z25" s="30"/>
      <c r="AA25" s="30"/>
      <c r="AB25" s="30"/>
      <c r="AC25" s="30"/>
      <c r="AD25" s="30"/>
      <c r="AE25" s="30"/>
      <c r="AF25" s="30"/>
      <c r="AG25" s="15"/>
      <c r="AH25" s="18"/>
      <c r="AI25" s="30"/>
      <c r="AJ25" s="30"/>
      <c r="AK25" s="30"/>
      <c r="AL25" s="30"/>
      <c r="AM25" s="30"/>
      <c r="AN25" s="30"/>
      <c r="AO25" s="30"/>
      <c r="AP25" s="15"/>
      <c r="AQ25" s="15"/>
    </row>
    <row r="26" spans="1:43" x14ac:dyDescent="0.2">
      <c r="A26" s="202"/>
      <c r="B26" s="13"/>
      <c r="C26" s="148" t="s">
        <v>54</v>
      </c>
      <c r="D26" s="19"/>
      <c r="E26" s="209">
        <v>42217</v>
      </c>
      <c r="F26" s="230" t="s">
        <v>77</v>
      </c>
      <c r="G26" s="220"/>
      <c r="H26" s="110">
        <v>3.38</v>
      </c>
      <c r="I26" s="21" t="s">
        <v>16</v>
      </c>
      <c r="J26" s="110">
        <v>9.4</v>
      </c>
      <c r="K26" s="21" t="s">
        <v>16</v>
      </c>
      <c r="L26" s="100"/>
      <c r="M26" s="21"/>
      <c r="N26" s="21"/>
      <c r="Y26" s="15"/>
      <c r="Z26" s="30"/>
      <c r="AA26" s="30"/>
      <c r="AB26" s="30"/>
      <c r="AC26" s="30"/>
      <c r="AD26" s="30"/>
      <c r="AE26" s="30"/>
      <c r="AF26" s="30"/>
      <c r="AG26" s="15"/>
      <c r="AH26" s="18"/>
      <c r="AI26" s="30"/>
      <c r="AJ26" s="30"/>
      <c r="AK26" s="30"/>
      <c r="AL26" s="30"/>
      <c r="AM26" s="30"/>
      <c r="AN26" s="30"/>
      <c r="AO26" s="30"/>
      <c r="AP26" s="15"/>
      <c r="AQ26" s="15"/>
    </row>
    <row r="27" spans="1:43" x14ac:dyDescent="0.2">
      <c r="A27" s="202"/>
      <c r="B27" s="13"/>
      <c r="C27" s="148" t="s">
        <v>55</v>
      </c>
      <c r="D27" s="19"/>
      <c r="E27" s="209">
        <v>42278</v>
      </c>
      <c r="F27" s="230" t="s">
        <v>77</v>
      </c>
      <c r="G27" s="220"/>
      <c r="H27" s="110">
        <v>3.51</v>
      </c>
      <c r="I27" s="21" t="s">
        <v>16</v>
      </c>
      <c r="J27" s="110">
        <v>8.19</v>
      </c>
      <c r="K27" s="21" t="s">
        <v>16</v>
      </c>
      <c r="L27" s="100"/>
      <c r="M27" s="21"/>
      <c r="N27" s="21"/>
      <c r="Y27" s="15"/>
      <c r="Z27" s="30"/>
      <c r="AA27" s="30"/>
      <c r="AB27" s="30"/>
      <c r="AC27" s="30"/>
      <c r="AD27" s="30"/>
      <c r="AE27" s="30"/>
      <c r="AF27" s="30"/>
      <c r="AG27" s="15"/>
      <c r="AH27" s="18"/>
      <c r="AI27" s="30"/>
      <c r="AJ27" s="30"/>
      <c r="AK27" s="30"/>
      <c r="AL27" s="30"/>
      <c r="AM27" s="30"/>
      <c r="AN27" s="30"/>
      <c r="AO27" s="30"/>
      <c r="AP27" s="15"/>
      <c r="AQ27" s="15"/>
    </row>
    <row r="28" spans="1:43" x14ac:dyDescent="0.2">
      <c r="A28" s="202"/>
      <c r="B28" s="13"/>
      <c r="C28" s="148" t="s">
        <v>56</v>
      </c>
      <c r="D28" s="19"/>
      <c r="E28" s="209">
        <v>42339</v>
      </c>
      <c r="F28" s="230" t="s">
        <v>77</v>
      </c>
      <c r="G28" s="220"/>
      <c r="H28" s="110">
        <v>3.43</v>
      </c>
      <c r="I28" s="21" t="s">
        <v>16</v>
      </c>
      <c r="J28" s="110">
        <v>8.4</v>
      </c>
      <c r="K28" s="21" t="s">
        <v>16</v>
      </c>
      <c r="L28" s="100"/>
      <c r="M28" s="21"/>
      <c r="N28" s="21"/>
      <c r="Y28" s="15"/>
      <c r="Z28" s="30"/>
      <c r="AA28" s="30"/>
      <c r="AB28" s="30"/>
      <c r="AC28" s="30"/>
      <c r="AD28" s="30"/>
      <c r="AE28" s="30"/>
      <c r="AF28" s="30"/>
      <c r="AG28" s="15"/>
      <c r="AH28" s="18"/>
      <c r="AI28" s="30"/>
      <c r="AJ28" s="30"/>
      <c r="AK28" s="30"/>
      <c r="AL28" s="30"/>
      <c r="AM28" s="30"/>
      <c r="AN28" s="30"/>
      <c r="AO28" s="30"/>
      <c r="AP28" s="15"/>
      <c r="AQ28" s="15"/>
    </row>
    <row r="29" spans="1:43" x14ac:dyDescent="0.2">
      <c r="A29" s="202"/>
      <c r="B29" s="13"/>
      <c r="C29" s="148" t="s">
        <v>57</v>
      </c>
      <c r="D29" s="19"/>
      <c r="E29" s="154"/>
      <c r="F29" s="220"/>
      <c r="G29" s="220"/>
      <c r="H29" s="110"/>
      <c r="I29" s="21" t="s">
        <v>16</v>
      </c>
      <c r="J29" s="110"/>
      <c r="K29" s="21" t="s">
        <v>16</v>
      </c>
      <c r="L29" s="100"/>
      <c r="M29" s="21"/>
      <c r="N29" s="21"/>
      <c r="Y29" s="15"/>
      <c r="Z29" s="30"/>
      <c r="AA29" s="30"/>
      <c r="AB29" s="30"/>
      <c r="AC29" s="30"/>
      <c r="AD29" s="30"/>
      <c r="AE29" s="30"/>
      <c r="AF29" s="30"/>
      <c r="AG29" s="15"/>
      <c r="AH29" s="18"/>
      <c r="AI29" s="30"/>
      <c r="AJ29" s="30"/>
      <c r="AK29" s="30"/>
      <c r="AL29" s="30"/>
      <c r="AM29" s="30"/>
      <c r="AN29" s="30"/>
      <c r="AO29" s="30"/>
      <c r="AP29" s="15"/>
      <c r="AQ29" s="15"/>
    </row>
    <row r="30" spans="1:43" x14ac:dyDescent="0.2">
      <c r="A30" s="202"/>
      <c r="B30" s="13"/>
      <c r="C30" s="148" t="s">
        <v>58</v>
      </c>
      <c r="D30" s="19"/>
      <c r="E30" s="154"/>
      <c r="F30" s="220"/>
      <c r="G30" s="220"/>
      <c r="H30" s="110"/>
      <c r="I30" s="21" t="s">
        <v>16</v>
      </c>
      <c r="J30" s="110"/>
      <c r="K30" s="21" t="s">
        <v>16</v>
      </c>
      <c r="L30" s="100"/>
      <c r="M30" s="21"/>
      <c r="N30" s="21"/>
      <c r="Y30" s="15"/>
      <c r="Z30" s="30"/>
      <c r="AA30" s="30"/>
      <c r="AB30" s="30"/>
      <c r="AC30" s="30"/>
      <c r="AD30" s="30"/>
      <c r="AE30" s="30"/>
      <c r="AF30" s="30"/>
      <c r="AG30" s="15"/>
      <c r="AH30" s="18"/>
      <c r="AI30" s="30"/>
      <c r="AJ30" s="30"/>
      <c r="AK30" s="30"/>
      <c r="AL30" s="30"/>
      <c r="AM30" s="30"/>
      <c r="AN30" s="30"/>
      <c r="AO30" s="30"/>
      <c r="AP30" s="15"/>
      <c r="AQ30" s="15"/>
    </row>
    <row r="31" spans="1:43" x14ac:dyDescent="0.2">
      <c r="A31" s="202"/>
      <c r="B31" s="13"/>
      <c r="C31" s="20" t="s">
        <v>59</v>
      </c>
      <c r="D31" s="19"/>
      <c r="H31" s="101">
        <f>IF(SUM(H25:H30)&gt;0,AVERAGE(H25:H30),0)</f>
        <v>3.4899999999999998</v>
      </c>
      <c r="I31" s="21" t="s">
        <v>16</v>
      </c>
      <c r="J31" s="101">
        <f>IF(SUM(J25:J30)&gt;0,AVERAGE(J25:J30),0)</f>
        <v>8.9174999999999986</v>
      </c>
      <c r="K31" s="21" t="s">
        <v>16</v>
      </c>
      <c r="L31" s="101"/>
      <c r="M31" s="21"/>
      <c r="N31" s="21"/>
      <c r="Y31" s="15"/>
      <c r="Z31" s="30"/>
      <c r="AA31" s="30"/>
      <c r="AB31" s="30"/>
      <c r="AC31" s="30"/>
      <c r="AD31" s="30"/>
      <c r="AE31" s="30"/>
      <c r="AF31" s="30"/>
      <c r="AG31" s="15"/>
      <c r="AH31" s="18"/>
      <c r="AI31" s="30"/>
      <c r="AJ31" s="30"/>
      <c r="AK31" s="30"/>
      <c r="AL31" s="30"/>
      <c r="AM31" s="30"/>
      <c r="AN31" s="30"/>
      <c r="AO31" s="30"/>
      <c r="AP31" s="15"/>
      <c r="AQ31" s="15"/>
    </row>
    <row r="32" spans="1:43" x14ac:dyDescent="0.2">
      <c r="A32" s="202"/>
      <c r="B32" s="13"/>
      <c r="C32" s="20" t="s">
        <v>78</v>
      </c>
      <c r="D32" s="19"/>
      <c r="H32" s="101">
        <f>H23*H31</f>
        <v>593.29999999999995</v>
      </c>
      <c r="I32" s="21"/>
      <c r="J32" s="101">
        <f>J23*J31</f>
        <v>445.87499999999994</v>
      </c>
      <c r="K32" s="21"/>
      <c r="L32" s="101"/>
      <c r="M32" s="21"/>
      <c r="N32" s="21"/>
      <c r="Y32" s="15"/>
      <c r="Z32" s="30"/>
      <c r="AA32" s="30"/>
      <c r="AB32" s="30"/>
      <c r="AC32" s="30"/>
      <c r="AD32" s="30"/>
      <c r="AE32" s="30"/>
      <c r="AF32" s="30"/>
      <c r="AG32" s="15"/>
      <c r="AH32" s="18"/>
      <c r="AI32" s="30"/>
      <c r="AJ32" s="30"/>
      <c r="AK32" s="30"/>
      <c r="AL32" s="30"/>
      <c r="AM32" s="30"/>
      <c r="AN32" s="30"/>
      <c r="AO32" s="30"/>
      <c r="AP32" s="15"/>
      <c r="AQ32" s="15"/>
    </row>
    <row r="33" spans="1:43" x14ac:dyDescent="0.2">
      <c r="A33" s="202"/>
      <c r="B33" s="13"/>
      <c r="H33" s="16"/>
      <c r="I33" s="47"/>
      <c r="J33" s="16"/>
      <c r="K33" s="47"/>
      <c r="L33" s="32"/>
      <c r="M33" s="70"/>
      <c r="N33" s="21"/>
      <c r="Y33" s="15"/>
      <c r="Z33" s="30"/>
      <c r="AA33" s="30"/>
      <c r="AB33" s="30"/>
      <c r="AC33" s="30"/>
      <c r="AD33" s="30"/>
      <c r="AE33" s="30"/>
      <c r="AF33" s="30"/>
      <c r="AG33" s="15"/>
      <c r="AH33" s="18"/>
      <c r="AI33" s="30"/>
      <c r="AJ33" s="30"/>
      <c r="AK33" s="30"/>
      <c r="AL33" s="30"/>
      <c r="AM33" s="30"/>
      <c r="AN33" s="30"/>
      <c r="AO33" s="30"/>
      <c r="AP33" s="15"/>
      <c r="AQ33" s="15"/>
    </row>
    <row r="34" spans="1:43" x14ac:dyDescent="0.2">
      <c r="A34" s="202"/>
      <c r="B34" s="13"/>
      <c r="C34" s="3" t="s">
        <v>80</v>
      </c>
      <c r="H34" s="191"/>
      <c r="I34" s="47" t="s">
        <v>15</v>
      </c>
      <c r="J34" s="191"/>
      <c r="K34" s="47" t="s">
        <v>15</v>
      </c>
      <c r="L34" s="32"/>
      <c r="M34" s="70"/>
      <c r="N34" s="21"/>
      <c r="Y34" s="15"/>
      <c r="Z34" s="30"/>
      <c r="AA34" s="30"/>
      <c r="AB34" s="30"/>
      <c r="AC34" s="30"/>
      <c r="AD34" s="30"/>
      <c r="AE34" s="30"/>
      <c r="AF34" s="30"/>
      <c r="AG34" s="15"/>
      <c r="AH34" s="18"/>
      <c r="AI34" s="30"/>
      <c r="AJ34" s="30"/>
      <c r="AK34" s="30"/>
      <c r="AL34" s="30"/>
      <c r="AM34" s="30"/>
      <c r="AN34" s="30"/>
      <c r="AO34" s="30"/>
      <c r="AP34" s="15"/>
      <c r="AQ34" s="15"/>
    </row>
    <row r="35" spans="1:43" x14ac:dyDescent="0.2">
      <c r="A35" s="202"/>
      <c r="B35" s="13"/>
      <c r="C35" s="146" t="s">
        <v>81</v>
      </c>
      <c r="D35" s="59"/>
      <c r="E35" s="59"/>
      <c r="F35" s="59"/>
      <c r="G35" s="13"/>
      <c r="H35" s="40"/>
      <c r="I35" s="47" t="s">
        <v>15</v>
      </c>
      <c r="J35" s="40"/>
      <c r="K35" s="47" t="s">
        <v>15</v>
      </c>
      <c r="L35" s="32"/>
      <c r="M35" s="70"/>
      <c r="N35" s="21"/>
      <c r="Y35" s="15"/>
      <c r="Z35" s="30"/>
      <c r="AA35" s="30"/>
      <c r="AB35" s="30"/>
      <c r="AC35" s="30"/>
      <c r="AD35" s="30"/>
      <c r="AE35" s="30"/>
      <c r="AF35" s="30"/>
      <c r="AG35" s="15"/>
      <c r="AH35" s="18"/>
      <c r="AI35" s="30"/>
      <c r="AJ35" s="30"/>
      <c r="AK35" s="30"/>
      <c r="AL35" s="30"/>
      <c r="AM35" s="30"/>
      <c r="AN35" s="30"/>
      <c r="AO35" s="30"/>
      <c r="AP35" s="15"/>
      <c r="AQ35" s="15"/>
    </row>
    <row r="36" spans="1:43" x14ac:dyDescent="0.2">
      <c r="A36" s="202"/>
      <c r="B36" s="13"/>
      <c r="C36" s="146" t="s">
        <v>68</v>
      </c>
      <c r="D36" s="59"/>
      <c r="E36" s="59"/>
      <c r="F36" s="59"/>
      <c r="G36" s="13"/>
      <c r="H36" s="96">
        <f>H35-H34</f>
        <v>0</v>
      </c>
      <c r="I36" s="114" t="s">
        <v>15</v>
      </c>
      <c r="J36" s="96">
        <f>J35-J34</f>
        <v>0</v>
      </c>
      <c r="K36" s="47" t="s">
        <v>15</v>
      </c>
      <c r="L36" s="32"/>
      <c r="M36" s="70"/>
      <c r="N36" s="21"/>
      <c r="Y36" s="15"/>
      <c r="Z36" s="30"/>
      <c r="AA36" s="30"/>
      <c r="AB36" s="30"/>
      <c r="AC36" s="30"/>
      <c r="AD36" s="30"/>
      <c r="AE36" s="30"/>
      <c r="AF36" s="30"/>
      <c r="AG36" s="15"/>
      <c r="AH36" s="18"/>
      <c r="AI36" s="30"/>
      <c r="AJ36" s="30"/>
      <c r="AK36" s="30"/>
      <c r="AL36" s="30"/>
      <c r="AM36" s="30"/>
      <c r="AN36" s="30"/>
      <c r="AO36" s="30"/>
      <c r="AP36" s="15"/>
      <c r="AQ36" s="15"/>
    </row>
    <row r="37" spans="1:43" x14ac:dyDescent="0.2">
      <c r="A37" s="202"/>
      <c r="B37" s="13"/>
      <c r="C37" s="208" t="s">
        <v>89</v>
      </c>
      <c r="D37" s="59"/>
      <c r="E37" s="59"/>
      <c r="F37" s="59"/>
      <c r="G37" s="13"/>
      <c r="I37" s="40"/>
      <c r="J37" s="112" t="s">
        <v>62</v>
      </c>
      <c r="K37" s="52"/>
      <c r="L37" s="32"/>
      <c r="M37" s="70"/>
      <c r="N37" s="21"/>
      <c r="Y37" s="15"/>
      <c r="Z37" s="30"/>
      <c r="AA37" s="30"/>
      <c r="AB37" s="30"/>
      <c r="AC37" s="30"/>
      <c r="AD37" s="30"/>
      <c r="AE37" s="30"/>
      <c r="AF37" s="30"/>
      <c r="AG37" s="15"/>
      <c r="AH37" s="18"/>
      <c r="AI37" s="30"/>
      <c r="AJ37" s="30"/>
      <c r="AK37" s="30"/>
      <c r="AL37" s="30"/>
      <c r="AM37" s="30"/>
      <c r="AN37" s="30"/>
      <c r="AO37" s="30"/>
      <c r="AP37" s="15"/>
      <c r="AQ37" s="15"/>
    </row>
    <row r="38" spans="1:43" x14ac:dyDescent="0.2">
      <c r="A38" s="202"/>
      <c r="B38" s="13"/>
      <c r="C38" s="208" t="s">
        <v>90</v>
      </c>
      <c r="H38" s="65">
        <f>IF((H22+J22)&gt;0,$I37/($H22+$J22),0)</f>
        <v>0</v>
      </c>
      <c r="J38" s="65">
        <f>IF((H22+J22)&gt;0,$I37/($H22+$J22),0)</f>
        <v>0</v>
      </c>
      <c r="L38" s="21"/>
      <c r="M38" s="21"/>
      <c r="N38" s="21"/>
      <c r="Y38" s="15"/>
      <c r="Z38" s="30"/>
      <c r="AA38" s="30"/>
      <c r="AB38" s="30"/>
      <c r="AC38" s="30"/>
      <c r="AD38" s="30"/>
      <c r="AE38" s="30"/>
      <c r="AF38" s="30"/>
      <c r="AG38" s="15"/>
      <c r="AH38" s="18"/>
      <c r="AI38" s="30"/>
      <c r="AJ38" s="30"/>
      <c r="AK38" s="30"/>
      <c r="AL38" s="30"/>
      <c r="AM38" s="30"/>
      <c r="AN38" s="30"/>
      <c r="AO38" s="30"/>
      <c r="AP38" s="15"/>
      <c r="AQ38" s="15"/>
    </row>
    <row r="39" spans="1:43" x14ac:dyDescent="0.2">
      <c r="A39" s="202"/>
      <c r="B39" s="13"/>
      <c r="C39" s="5" t="s">
        <v>63</v>
      </c>
      <c r="D39" s="79"/>
      <c r="E39" s="15"/>
      <c r="F39" s="15"/>
      <c r="G39" s="15"/>
      <c r="H39" s="31">
        <f>H32+H36+H38</f>
        <v>593.29999999999995</v>
      </c>
      <c r="I39" s="75" t="s">
        <v>15</v>
      </c>
      <c r="J39" s="31">
        <f>J32+J36+J38</f>
        <v>445.87499999999994</v>
      </c>
      <c r="K39" s="15" t="s">
        <v>15</v>
      </c>
      <c r="L39" s="53"/>
      <c r="M39" s="21"/>
      <c r="N39" s="21"/>
      <c r="Y39" s="15"/>
      <c r="Z39" s="30"/>
      <c r="AA39" s="30"/>
      <c r="AB39" s="30"/>
      <c r="AC39" s="30"/>
      <c r="AD39" s="30"/>
      <c r="AE39" s="30"/>
      <c r="AF39" s="30"/>
      <c r="AG39" s="15"/>
      <c r="AH39" s="18"/>
      <c r="AI39" s="30"/>
      <c r="AJ39" s="30"/>
      <c r="AK39" s="30"/>
      <c r="AL39" s="30"/>
      <c r="AM39" s="30"/>
      <c r="AN39" s="30"/>
      <c r="AO39" s="30"/>
      <c r="AP39" s="15"/>
      <c r="AQ39" s="15"/>
    </row>
    <row r="40" spans="1:43" x14ac:dyDescent="0.2">
      <c r="A40" s="202"/>
      <c r="B40" s="13"/>
      <c r="C40" s="20"/>
      <c r="D40" s="19"/>
      <c r="H40" s="53"/>
      <c r="I40" s="52"/>
      <c r="J40" s="53"/>
      <c r="L40" s="53"/>
      <c r="M40" s="21"/>
      <c r="N40" s="21"/>
      <c r="Y40" s="15"/>
      <c r="Z40" s="30"/>
      <c r="AA40" s="30"/>
      <c r="AB40" s="30"/>
      <c r="AC40" s="30"/>
      <c r="AD40" s="30"/>
      <c r="AE40" s="30"/>
      <c r="AF40" s="30"/>
      <c r="AG40" s="15"/>
      <c r="AH40" s="18"/>
      <c r="AI40" s="30"/>
      <c r="AJ40" s="30"/>
      <c r="AK40" s="30"/>
      <c r="AL40" s="30"/>
      <c r="AM40" s="30"/>
      <c r="AN40" s="30"/>
      <c r="AO40" s="30"/>
      <c r="AP40" s="15"/>
      <c r="AQ40" s="15"/>
    </row>
    <row r="41" spans="1:43" x14ac:dyDescent="0.2">
      <c r="A41" s="202"/>
      <c r="B41" s="13"/>
      <c r="C41" s="150" t="s">
        <v>21</v>
      </c>
      <c r="D41" s="115"/>
      <c r="E41" s="72"/>
      <c r="F41" s="72"/>
      <c r="G41" s="72"/>
      <c r="H41" s="84" t="s">
        <v>0</v>
      </c>
      <c r="I41" s="72"/>
      <c r="J41" s="84" t="s">
        <v>1</v>
      </c>
      <c r="K41" s="116"/>
      <c r="L41" s="64"/>
      <c r="M41" s="21"/>
      <c r="N41" s="21"/>
      <c r="Y41" s="15"/>
      <c r="Z41" s="30"/>
      <c r="AA41" s="30"/>
      <c r="AB41" s="30"/>
      <c r="AC41" s="30"/>
      <c r="AD41" s="30"/>
      <c r="AE41" s="30"/>
      <c r="AF41" s="30"/>
      <c r="AG41" s="15"/>
      <c r="AH41" s="18"/>
      <c r="AI41" s="30"/>
      <c r="AJ41" s="30"/>
      <c r="AK41" s="30"/>
      <c r="AL41" s="30"/>
      <c r="AM41" s="30"/>
      <c r="AN41" s="30"/>
      <c r="AO41" s="30"/>
      <c r="AP41" s="15"/>
      <c r="AQ41" s="15"/>
    </row>
    <row r="42" spans="1:43" x14ac:dyDescent="0.2">
      <c r="A42" s="202"/>
      <c r="B42" s="13"/>
      <c r="C42" s="151" t="s">
        <v>29</v>
      </c>
      <c r="D42" s="59"/>
      <c r="E42" s="59"/>
      <c r="F42" s="59"/>
      <c r="G42" s="59"/>
      <c r="H42" s="62">
        <f>MIN(MAX(H39*H9,$H10),$H11)</f>
        <v>177.98999999999998</v>
      </c>
      <c r="I42" s="21" t="s">
        <v>15</v>
      </c>
      <c r="J42" s="62">
        <f>MIN(MAX(J39*J9,$J10),$J11)</f>
        <v>178.35</v>
      </c>
      <c r="K42" s="76" t="s">
        <v>15</v>
      </c>
      <c r="L42" s="62"/>
      <c r="M42" s="21"/>
      <c r="N42" s="21"/>
      <c r="Y42" s="15"/>
      <c r="Z42" s="30"/>
      <c r="AA42" s="30"/>
      <c r="AB42" s="30"/>
      <c r="AC42" s="30"/>
      <c r="AD42" s="30"/>
      <c r="AE42" s="30"/>
      <c r="AF42" s="30"/>
      <c r="AG42" s="15"/>
      <c r="AH42" s="18"/>
      <c r="AI42" s="30"/>
      <c r="AJ42" s="30"/>
      <c r="AK42" s="30"/>
      <c r="AL42" s="30"/>
      <c r="AM42" s="30"/>
      <c r="AN42" s="30"/>
      <c r="AO42" s="30"/>
      <c r="AP42" s="15"/>
      <c r="AQ42" s="15"/>
    </row>
    <row r="43" spans="1:43" x14ac:dyDescent="0.2">
      <c r="A43" s="202"/>
      <c r="B43" s="13"/>
      <c r="C43" s="151" t="s">
        <v>25</v>
      </c>
      <c r="D43" s="59"/>
      <c r="E43" s="59"/>
      <c r="F43" s="59"/>
      <c r="G43" s="15"/>
      <c r="H43" s="15"/>
      <c r="I43" s="113">
        <f>IF((H22+J22)&gt;0,(H22*H42+J22*J42)/(H22+J22),0)</f>
        <v>178.17</v>
      </c>
      <c r="J43" s="15"/>
      <c r="K43" s="76"/>
      <c r="L43" s="62"/>
      <c r="M43" s="21"/>
      <c r="N43" s="21"/>
      <c r="Y43" s="15"/>
      <c r="Z43" s="30"/>
      <c r="AA43" s="30"/>
      <c r="AB43" s="30"/>
      <c r="AC43" s="30"/>
      <c r="AD43" s="30"/>
      <c r="AE43" s="30"/>
      <c r="AF43" s="30"/>
      <c r="AG43" s="15"/>
      <c r="AH43" s="18"/>
      <c r="AI43" s="30"/>
      <c r="AJ43" s="30"/>
      <c r="AK43" s="30"/>
      <c r="AL43" s="30"/>
      <c r="AM43" s="30"/>
      <c r="AN43" s="30"/>
      <c r="AO43" s="30"/>
      <c r="AP43" s="15"/>
      <c r="AQ43" s="15"/>
    </row>
    <row r="44" spans="1:43" ht="12" customHeight="1" x14ac:dyDescent="0.2">
      <c r="A44" s="202"/>
      <c r="B44" s="13"/>
      <c r="C44" s="151" t="s">
        <v>26</v>
      </c>
      <c r="D44" s="59"/>
      <c r="E44" s="59"/>
      <c r="F44" s="59"/>
      <c r="G44" s="15"/>
      <c r="H44" s="15"/>
      <c r="I44" s="63">
        <f>(H22+J22)*I43</f>
        <v>28507.199999999997</v>
      </c>
      <c r="J44" s="15"/>
      <c r="K44" s="76"/>
      <c r="L44" s="62"/>
      <c r="M44" s="21"/>
      <c r="N44" s="21"/>
      <c r="Y44" s="15"/>
      <c r="Z44" s="30"/>
      <c r="AA44" s="30"/>
      <c r="AB44" s="30"/>
      <c r="AC44" s="30"/>
      <c r="AD44" s="30"/>
      <c r="AE44" s="30"/>
      <c r="AF44" s="30"/>
      <c r="AG44" s="15"/>
      <c r="AH44" s="18"/>
      <c r="AI44" s="30"/>
      <c r="AJ44" s="30"/>
      <c r="AK44" s="30"/>
      <c r="AL44" s="30"/>
      <c r="AM44" s="30"/>
      <c r="AN44" s="30"/>
      <c r="AO44" s="30"/>
      <c r="AP44" s="15"/>
      <c r="AQ44" s="15"/>
    </row>
    <row r="45" spans="1:43" ht="12" customHeight="1" x14ac:dyDescent="0.2">
      <c r="A45" s="202"/>
      <c r="B45" s="13"/>
      <c r="C45" s="151" t="s">
        <v>64</v>
      </c>
      <c r="D45" s="59"/>
      <c r="E45" s="59"/>
      <c r="F45" s="59"/>
      <c r="G45" s="15"/>
      <c r="H45" s="15"/>
      <c r="I45" s="43">
        <v>20000</v>
      </c>
      <c r="J45" s="15"/>
      <c r="K45" s="76"/>
      <c r="L45" s="62"/>
      <c r="M45" s="21"/>
      <c r="N45" s="21"/>
      <c r="Y45" s="15"/>
      <c r="Z45" s="30"/>
      <c r="AA45" s="30"/>
      <c r="AB45" s="30"/>
      <c r="AC45" s="30"/>
      <c r="AD45" s="30"/>
      <c r="AE45" s="30"/>
      <c r="AF45" s="30"/>
      <c r="AG45" s="15"/>
      <c r="AH45" s="18"/>
      <c r="AI45" s="30"/>
      <c r="AJ45" s="30"/>
      <c r="AK45" s="30"/>
      <c r="AL45" s="30"/>
      <c r="AM45" s="30"/>
      <c r="AN45" s="30"/>
      <c r="AO45" s="30"/>
      <c r="AP45" s="15"/>
      <c r="AQ45" s="15"/>
    </row>
    <row r="46" spans="1:43" ht="12" customHeight="1" x14ac:dyDescent="0.2">
      <c r="A46" s="202"/>
      <c r="B46" s="13"/>
      <c r="C46" s="152" t="s">
        <v>65</v>
      </c>
      <c r="D46" s="81"/>
      <c r="E46" s="81"/>
      <c r="F46" s="81"/>
      <c r="G46" s="77"/>
      <c r="H46" s="77"/>
      <c r="I46" s="117">
        <f>I44-I45</f>
        <v>8507.1999999999971</v>
      </c>
      <c r="J46" s="77"/>
      <c r="K46" s="78"/>
      <c r="L46" s="62"/>
      <c r="M46" s="21"/>
      <c r="N46" s="21"/>
      <c r="Y46" s="15"/>
      <c r="Z46" s="30"/>
      <c r="AA46" s="30"/>
      <c r="AB46" s="30"/>
      <c r="AC46" s="30"/>
      <c r="AD46" s="30"/>
      <c r="AE46" s="30"/>
      <c r="AF46" s="30"/>
      <c r="AG46" s="15"/>
      <c r="AH46" s="18"/>
      <c r="AI46" s="30"/>
      <c r="AJ46" s="30"/>
      <c r="AK46" s="30"/>
      <c r="AL46" s="30"/>
      <c r="AM46" s="30"/>
      <c r="AN46" s="30"/>
      <c r="AO46" s="30"/>
      <c r="AP46" s="15"/>
      <c r="AQ46" s="15"/>
    </row>
    <row r="47" spans="1:43" ht="12" customHeight="1" x14ac:dyDescent="0.2">
      <c r="A47" s="202"/>
      <c r="B47" s="13"/>
      <c r="C47" s="59"/>
      <c r="D47" s="59"/>
      <c r="E47" s="59"/>
      <c r="F47" s="59"/>
      <c r="G47" s="59"/>
      <c r="H47" s="62"/>
      <c r="I47" s="13"/>
      <c r="J47" s="63"/>
      <c r="L47" s="62"/>
      <c r="M47" s="21"/>
      <c r="N47" s="21"/>
      <c r="Y47" s="15"/>
      <c r="Z47" s="30"/>
      <c r="AA47" s="30"/>
      <c r="AB47" s="30"/>
      <c r="AC47" s="30"/>
      <c r="AD47" s="30"/>
      <c r="AE47" s="30"/>
      <c r="AF47" s="30"/>
      <c r="AG47" s="15"/>
      <c r="AH47" s="18"/>
      <c r="AI47" s="30"/>
      <c r="AJ47" s="30"/>
      <c r="AK47" s="30"/>
      <c r="AL47" s="30"/>
      <c r="AM47" s="30"/>
      <c r="AN47" s="30"/>
      <c r="AO47" s="30"/>
      <c r="AP47" s="15"/>
      <c r="AQ47" s="15"/>
    </row>
    <row r="48" spans="1:43" ht="12" customHeight="1" x14ac:dyDescent="0.2">
      <c r="A48" s="202"/>
      <c r="B48" s="13"/>
      <c r="C48" s="120" t="s">
        <v>47</v>
      </c>
      <c r="D48" s="72"/>
      <c r="E48" s="72"/>
      <c r="F48" s="72"/>
      <c r="G48" s="72"/>
      <c r="H48" s="84" t="s">
        <v>0</v>
      </c>
      <c r="I48" s="72"/>
      <c r="J48" s="84" t="s">
        <v>1</v>
      </c>
      <c r="K48" s="116"/>
      <c r="L48" s="64"/>
      <c r="M48" s="21"/>
      <c r="N48" s="21"/>
      <c r="Y48" s="15"/>
      <c r="Z48" s="30"/>
      <c r="AA48" s="30"/>
      <c r="AB48" s="30"/>
      <c r="AC48" s="30"/>
      <c r="AD48" s="30"/>
      <c r="AE48" s="30"/>
      <c r="AF48" s="30"/>
      <c r="AG48" s="15"/>
      <c r="AH48" s="18"/>
      <c r="AI48" s="30"/>
      <c r="AJ48" s="30"/>
      <c r="AK48" s="30"/>
      <c r="AL48" s="30"/>
      <c r="AM48" s="30"/>
      <c r="AN48" s="30"/>
      <c r="AO48" s="30"/>
      <c r="AP48" s="15"/>
      <c r="AQ48" s="15"/>
    </row>
    <row r="49" spans="1:43" ht="12" customHeight="1" x14ac:dyDescent="0.2">
      <c r="A49" s="202"/>
      <c r="B49" s="13"/>
      <c r="C49" s="151" t="s">
        <v>30</v>
      </c>
      <c r="D49" s="15"/>
      <c r="E49" s="15"/>
      <c r="F49" s="15"/>
      <c r="G49" s="15"/>
      <c r="H49" s="155">
        <f>H14</f>
        <v>175</v>
      </c>
      <c r="I49" s="21" t="s">
        <v>15</v>
      </c>
      <c r="J49" s="155">
        <f>J14</f>
        <v>175</v>
      </c>
      <c r="K49" s="118" t="s">
        <v>15</v>
      </c>
      <c r="L49" s="32"/>
      <c r="M49" s="21"/>
      <c r="N49" s="21"/>
      <c r="Y49" s="15"/>
      <c r="Z49" s="30"/>
      <c r="AA49" s="30"/>
      <c r="AB49" s="30"/>
      <c r="AC49" s="30"/>
      <c r="AD49" s="30"/>
      <c r="AE49" s="30"/>
      <c r="AF49" s="30"/>
      <c r="AG49" s="15"/>
      <c r="AH49" s="18"/>
      <c r="AI49" s="30"/>
      <c r="AJ49" s="30"/>
      <c r="AK49" s="30"/>
      <c r="AL49" s="30"/>
      <c r="AM49" s="30"/>
      <c r="AN49" s="30"/>
      <c r="AO49" s="30"/>
      <c r="AP49" s="15"/>
      <c r="AQ49" s="15"/>
    </row>
    <row r="50" spans="1:43" ht="12" customHeight="1" x14ac:dyDescent="0.2">
      <c r="A50" s="202"/>
      <c r="B50" s="13"/>
      <c r="C50" s="151" t="s">
        <v>66</v>
      </c>
      <c r="D50" s="15"/>
      <c r="E50" s="15"/>
      <c r="F50" s="15"/>
      <c r="G50" s="15"/>
      <c r="H50" s="155">
        <f>MAX((H39-IF(H18&gt;0,H18,H17))*H19,0)</f>
        <v>0</v>
      </c>
      <c r="I50" s="21" t="s">
        <v>15</v>
      </c>
      <c r="J50" s="155">
        <f>MAX((J39-IF(J18&gt;0,J18,J17))*J19,0)</f>
        <v>18.349999999999977</v>
      </c>
      <c r="K50" s="118" t="s">
        <v>15</v>
      </c>
      <c r="L50" s="32"/>
      <c r="M50" s="21"/>
      <c r="N50" s="21"/>
      <c r="Y50" s="15"/>
      <c r="Z50" s="30"/>
      <c r="AA50" s="30"/>
      <c r="AB50" s="30"/>
      <c r="AC50" s="30"/>
      <c r="AD50" s="30"/>
      <c r="AE50" s="30"/>
      <c r="AF50" s="30"/>
      <c r="AG50" s="15"/>
      <c r="AH50" s="18"/>
      <c r="AI50" s="30"/>
      <c r="AJ50" s="30"/>
      <c r="AK50" s="30"/>
      <c r="AL50" s="30"/>
      <c r="AM50" s="30"/>
      <c r="AN50" s="30"/>
      <c r="AO50" s="30"/>
      <c r="AP50" s="15"/>
      <c r="AQ50" s="15"/>
    </row>
    <row r="51" spans="1:43" x14ac:dyDescent="0.2">
      <c r="A51" s="202"/>
      <c r="B51" s="13"/>
      <c r="C51" s="151" t="s">
        <v>67</v>
      </c>
      <c r="D51" s="59"/>
      <c r="E51" s="59"/>
      <c r="F51" s="59"/>
      <c r="G51" s="59"/>
      <c r="H51" s="156">
        <f>MIN(H49+H50,H15)</f>
        <v>175</v>
      </c>
      <c r="I51" s="21" t="s">
        <v>15</v>
      </c>
      <c r="J51" s="156">
        <f>MIN(J49+J50,J15)</f>
        <v>193.34999999999997</v>
      </c>
      <c r="K51" s="76" t="s">
        <v>15</v>
      </c>
      <c r="L51" s="62"/>
      <c r="M51" s="21"/>
      <c r="N51" s="21"/>
      <c r="Y51" s="15"/>
      <c r="Z51" s="30"/>
      <c r="AA51" s="30"/>
      <c r="AB51" s="30"/>
      <c r="AC51" s="30"/>
      <c r="AD51" s="30"/>
      <c r="AE51" s="30"/>
      <c r="AF51" s="30"/>
      <c r="AG51" s="15"/>
      <c r="AH51" s="18"/>
      <c r="AI51" s="30"/>
      <c r="AJ51" s="30"/>
      <c r="AK51" s="30"/>
      <c r="AL51" s="30"/>
      <c r="AM51" s="30"/>
      <c r="AN51" s="30"/>
      <c r="AO51" s="30"/>
      <c r="AP51" s="15"/>
      <c r="AQ51" s="15"/>
    </row>
    <row r="52" spans="1:43" x14ac:dyDescent="0.2">
      <c r="A52" s="202"/>
      <c r="B52" s="13"/>
      <c r="C52" s="151" t="s">
        <v>25</v>
      </c>
      <c r="D52" s="59"/>
      <c r="E52" s="59"/>
      <c r="F52" s="59"/>
      <c r="G52" s="15"/>
      <c r="H52" s="15"/>
      <c r="I52" s="113">
        <f>IF((H22+J22)&gt;0,(H22*H51+J22*J51)/(H22+J22),0)</f>
        <v>184.17499999999998</v>
      </c>
      <c r="J52" s="15"/>
      <c r="K52" s="76"/>
      <c r="L52" s="62"/>
      <c r="M52" s="21"/>
      <c r="N52" s="21"/>
      <c r="Y52" s="15"/>
      <c r="Z52" s="30"/>
      <c r="AA52" s="30"/>
      <c r="AB52" s="30"/>
      <c r="AC52" s="30"/>
      <c r="AD52" s="30"/>
      <c r="AE52" s="30"/>
      <c r="AF52" s="30"/>
      <c r="AG52" s="15"/>
      <c r="AH52" s="18"/>
      <c r="AI52" s="30"/>
      <c r="AJ52" s="30"/>
      <c r="AK52" s="30"/>
      <c r="AL52" s="30"/>
      <c r="AM52" s="30"/>
      <c r="AN52" s="30"/>
      <c r="AO52" s="30"/>
      <c r="AP52" s="15"/>
      <c r="AQ52" s="15"/>
    </row>
    <row r="53" spans="1:43" x14ac:dyDescent="0.2">
      <c r="A53" s="202"/>
      <c r="B53" s="13"/>
      <c r="C53" s="151" t="s">
        <v>26</v>
      </c>
      <c r="D53" s="59"/>
      <c r="E53" s="59"/>
      <c r="F53" s="59"/>
      <c r="G53" s="15"/>
      <c r="H53" s="15"/>
      <c r="I53" s="63">
        <f>(H22+J22)*I52</f>
        <v>29467.999999999996</v>
      </c>
      <c r="J53" s="62"/>
      <c r="K53" s="76"/>
      <c r="L53" s="62"/>
      <c r="Y53" s="15"/>
      <c r="Z53" s="30"/>
      <c r="AA53" s="30"/>
      <c r="AB53" s="30"/>
      <c r="AC53" s="30"/>
      <c r="AD53" s="30"/>
      <c r="AE53" s="30"/>
      <c r="AF53" s="30"/>
      <c r="AG53" s="15"/>
      <c r="AH53" s="18"/>
      <c r="AI53" s="30"/>
      <c r="AJ53" s="30"/>
      <c r="AK53" s="30"/>
      <c r="AL53" s="30"/>
      <c r="AM53" s="30"/>
      <c r="AN53" s="30"/>
      <c r="AO53" s="30"/>
      <c r="AP53" s="15"/>
      <c r="AQ53" s="15"/>
    </row>
    <row r="54" spans="1:43" x14ac:dyDescent="0.2">
      <c r="A54" s="202"/>
      <c r="B54" s="13"/>
      <c r="C54" s="151" t="s">
        <v>64</v>
      </c>
      <c r="D54" s="59"/>
      <c r="E54" s="59"/>
      <c r="F54" s="59"/>
      <c r="G54" s="15"/>
      <c r="H54" s="15"/>
      <c r="I54" s="43">
        <v>20000</v>
      </c>
      <c r="J54" s="53"/>
      <c r="K54" s="76"/>
      <c r="Y54" s="15"/>
      <c r="Z54" s="30"/>
      <c r="AA54" s="30"/>
      <c r="AB54" s="30"/>
      <c r="AC54" s="30"/>
      <c r="AD54" s="30"/>
      <c r="AE54" s="30"/>
      <c r="AF54" s="30"/>
      <c r="AG54" s="15"/>
      <c r="AH54" s="18"/>
      <c r="AI54" s="30"/>
      <c r="AJ54" s="30"/>
      <c r="AK54" s="30"/>
      <c r="AL54" s="30"/>
      <c r="AM54" s="30"/>
      <c r="AN54" s="30"/>
      <c r="AO54" s="30"/>
      <c r="AP54" s="15"/>
      <c r="AQ54" s="15"/>
    </row>
    <row r="55" spans="1:43" x14ac:dyDescent="0.2">
      <c r="A55" s="202"/>
      <c r="B55" s="13"/>
      <c r="C55" s="152" t="s">
        <v>65</v>
      </c>
      <c r="D55" s="81"/>
      <c r="E55" s="81"/>
      <c r="F55" s="81"/>
      <c r="G55" s="77"/>
      <c r="H55" s="77"/>
      <c r="I55" s="117">
        <f>I53-I54</f>
        <v>9467.9999999999964</v>
      </c>
      <c r="J55" s="119"/>
      <c r="K55" s="78"/>
      <c r="Y55" s="15"/>
      <c r="Z55" s="30"/>
      <c r="AA55" s="30"/>
      <c r="AB55" s="30"/>
      <c r="AC55" s="30"/>
      <c r="AD55" s="30"/>
      <c r="AE55" s="30"/>
      <c r="AF55" s="30"/>
      <c r="AG55" s="15"/>
      <c r="AH55" s="18"/>
      <c r="AI55" s="30"/>
      <c r="AJ55" s="30"/>
      <c r="AK55" s="30"/>
      <c r="AL55" s="30"/>
      <c r="AM55" s="30"/>
      <c r="AN55" s="30"/>
      <c r="AO55" s="30"/>
      <c r="AP55" s="15"/>
      <c r="AQ55" s="15"/>
    </row>
    <row r="56" spans="1:43" x14ac:dyDescent="0.2">
      <c r="A56" s="202"/>
      <c r="B56" s="13"/>
      <c r="C56" s="106"/>
      <c r="D56" s="97"/>
      <c r="E56" s="97"/>
      <c r="F56" s="97"/>
      <c r="G56" s="97"/>
      <c r="H56" s="107"/>
      <c r="I56" s="108"/>
      <c r="J56" s="107"/>
      <c r="K56" s="21"/>
      <c r="L56" s="21"/>
      <c r="M56" s="21"/>
      <c r="N56" s="21"/>
      <c r="O56" s="21"/>
      <c r="P56" s="21"/>
      <c r="Q56" s="21"/>
      <c r="R56" s="21"/>
      <c r="S56" s="21"/>
      <c r="T56" s="21"/>
      <c r="U56" s="21"/>
      <c r="V56" s="21"/>
      <c r="W56" s="21"/>
      <c r="X56" s="21"/>
      <c r="Y56" s="21"/>
      <c r="Z56" s="109"/>
      <c r="AA56" s="30"/>
      <c r="AB56" s="30"/>
      <c r="AC56" s="30"/>
      <c r="AD56" s="30"/>
      <c r="AE56" s="30"/>
      <c r="AF56" s="30"/>
      <c r="AG56" s="15"/>
      <c r="AH56" s="18"/>
      <c r="AI56" s="30"/>
      <c r="AJ56" s="30"/>
      <c r="AK56" s="30"/>
      <c r="AL56" s="30"/>
      <c r="AM56" s="30"/>
      <c r="AN56" s="30"/>
      <c r="AO56" s="30"/>
      <c r="AP56" s="15"/>
      <c r="AQ56" s="15"/>
    </row>
    <row r="57" spans="1:43" x14ac:dyDescent="0.2">
      <c r="C57" s="198" t="s">
        <v>91</v>
      </c>
      <c r="E57" s="5"/>
      <c r="F57" s="4"/>
      <c r="G57" s="4"/>
      <c r="H57" s="4"/>
      <c r="I57" s="4"/>
      <c r="J57" s="4"/>
      <c r="K57" s="4"/>
      <c r="L57" s="4"/>
      <c r="M57" s="1"/>
    </row>
    <row r="58" spans="1:43" x14ac:dyDescent="0.2">
      <c r="C58" s="219" t="s">
        <v>6</v>
      </c>
      <c r="E58" s="1"/>
      <c r="F58" s="1"/>
      <c r="G58" s="1"/>
      <c r="H58" s="1"/>
      <c r="I58" s="1"/>
      <c r="J58" s="1"/>
      <c r="K58" s="1"/>
      <c r="L58" s="1"/>
      <c r="M58" s="1"/>
    </row>
    <row r="59" spans="1:43" x14ac:dyDescent="0.2">
      <c r="C59" s="2" t="s">
        <v>7</v>
      </c>
      <c r="E59" s="1"/>
      <c r="F59" s="1"/>
      <c r="G59" s="1"/>
      <c r="H59" s="1"/>
      <c r="I59" s="1"/>
      <c r="J59" s="1"/>
      <c r="K59" s="1"/>
      <c r="L59" s="1"/>
      <c r="M59" s="1"/>
      <c r="N59" s="15"/>
    </row>
    <row r="60" spans="1:43" x14ac:dyDescent="0.2">
      <c r="C60" s="229">
        <f ca="1">TODAY()</f>
        <v>43132</v>
      </c>
      <c r="D60" s="229"/>
      <c r="E60" s="7"/>
      <c r="F60" s="3"/>
      <c r="G60" s="3"/>
      <c r="H60" s="3"/>
      <c r="I60" s="27"/>
      <c r="J60" s="3"/>
      <c r="K60" s="3"/>
      <c r="L60" s="3"/>
      <c r="M60" s="3"/>
    </row>
    <row r="61" spans="1:43" x14ac:dyDescent="0.2">
      <c r="C61" s="8"/>
      <c r="D61" s="14" t="s">
        <v>8</v>
      </c>
      <c r="N61" s="1"/>
    </row>
    <row r="62" spans="1:43" x14ac:dyDescent="0.2">
      <c r="C62" s="13"/>
      <c r="D62" s="14" t="s">
        <v>8</v>
      </c>
      <c r="N62" s="1"/>
    </row>
    <row r="63" spans="1:43" x14ac:dyDescent="0.2">
      <c r="C63" s="13"/>
      <c r="N63" s="1"/>
    </row>
    <row r="64" spans="1:43" ht="8.1" customHeight="1" x14ac:dyDescent="0.2">
      <c r="C64" s="28" t="s">
        <v>9</v>
      </c>
      <c r="E64" s="29"/>
      <c r="F64" s="29"/>
      <c r="G64" s="29"/>
      <c r="H64" s="29"/>
      <c r="I64" s="29"/>
      <c r="J64" s="29"/>
      <c r="K64" s="29"/>
      <c r="L64" s="29"/>
      <c r="N64" s="3"/>
    </row>
    <row r="65" spans="3:13" x14ac:dyDescent="0.2">
      <c r="C65" s="221" t="s">
        <v>84</v>
      </c>
      <c r="D65" s="221"/>
      <c r="E65" s="221"/>
      <c r="F65" s="221"/>
      <c r="G65" s="221"/>
      <c r="H65" s="221"/>
      <c r="I65" s="221"/>
      <c r="J65" s="221"/>
      <c r="K65" s="221"/>
      <c r="L65" s="190"/>
      <c r="M65" s="190"/>
    </row>
    <row r="66" spans="3:13" ht="17.25" customHeight="1" x14ac:dyDescent="0.2">
      <c r="C66" s="221"/>
      <c r="D66" s="221"/>
      <c r="E66" s="221"/>
      <c r="F66" s="221"/>
      <c r="G66" s="221"/>
      <c r="H66" s="221"/>
      <c r="I66" s="221"/>
      <c r="J66" s="221"/>
      <c r="K66" s="221"/>
      <c r="L66" s="190"/>
      <c r="M66" s="190"/>
    </row>
    <row r="67" spans="3:13" ht="17.25" customHeight="1" x14ac:dyDescent="0.2">
      <c r="C67" s="221" t="s">
        <v>83</v>
      </c>
      <c r="D67" s="221"/>
      <c r="E67" s="221"/>
      <c r="F67" s="221"/>
      <c r="G67" s="221"/>
      <c r="H67" s="221"/>
      <c r="I67" s="221"/>
      <c r="J67" s="221"/>
      <c r="K67" s="221"/>
      <c r="L67" s="190"/>
      <c r="M67" s="190"/>
    </row>
    <row r="68" spans="3:13" x14ac:dyDescent="0.2">
      <c r="C68" s="13"/>
    </row>
  </sheetData>
  <sheetProtection sheet="1" objects="1" scenarios="1"/>
  <mergeCells count="13">
    <mergeCell ref="F30:G30"/>
    <mergeCell ref="C65:K66"/>
    <mergeCell ref="C67:K67"/>
    <mergeCell ref="C3:I3"/>
    <mergeCell ref="C6:F6"/>
    <mergeCell ref="C5:G5"/>
    <mergeCell ref="F24:G24"/>
    <mergeCell ref="C60:D60"/>
    <mergeCell ref="F25:G25"/>
    <mergeCell ref="F26:G26"/>
    <mergeCell ref="F27:G27"/>
    <mergeCell ref="F28:G28"/>
    <mergeCell ref="F29:G29"/>
  </mergeCells>
  <phoneticPr fontId="0" type="noConversion"/>
  <dataValidations xWindow="538" yWindow="400" count="12">
    <dataValidation allowBlank="1" showInputMessage="1" showErrorMessage="1" prompt="The cash rent will be this percent of the actual gross income." sqref="H47 H9 J9 J47"/>
    <dataValidation allowBlank="1" showInputMessage="1" showErrorMessage="1" prompt="This will be the maximum cash rent under any price and yield combination." sqref="H11 J11 H15 J15"/>
    <dataValidation allowBlank="1" showInputMessage="1" showErrorMessage="1" prompt="Include acres suitable for row crops, only." sqref="J22 H22"/>
    <dataValidation allowBlank="1" showInputMessage="1" showErrorMessage="1" prompt="After harvest the actual yield can be entered to calculate the actual rent." sqref="J23:J24 H23:H24"/>
    <dataValidation allowBlank="1" showInputMessage="1" showErrorMessage="1" prompt="This will be the minimum cash rent under any price and yield combination." sqref="H10 J10"/>
    <dataValidation allowBlank="1" showInputMessage="1" showErrorMessage="1" prompt="Gross income in excess of this amount will be shared.  Can be an estimate of tenant's breakeven revenue for this crop.  If the rent is to be a percent of the entire gross revenue, enter zero here or leave it blank." sqref="J18 H18"/>
    <dataValidation allowBlank="1" showInputMessage="1" showErrorMessage="1" prompt="This will be the starting point to calculate the actual rent. If the rent is to be a percent of the entire gross income, enter zero here or leave it blank." sqref="J14 J16"/>
    <dataValidation allowBlank="1" showInputMessage="1" showErrorMessage="1" prompt="This will be the starting point to calculate the actual rent.  If the rent is to be a percent of the entire gross income per acre, enter zero here or leave it blank." sqref="H14 H16"/>
    <dataValidation allowBlank="1" showErrorMessage="1" prompt="The cash rent will be this percent of the actual gross income." sqref="H41:K46 H49:J55 L41:L55"/>
    <dataValidation allowBlank="1" showErrorMessage="1" prompt="After harvest the actual yield can be entered to calculate the actual rent." sqref="H25:K30 M25:M30"/>
    <dataValidation allowBlank="1" showErrorMessage="1" prompt="Enter the expected price that will be used to calculate the rent.  After harvest the actual price can be entered to calculate the actual rent." sqref="H31:K32"/>
    <dataValidation allowBlank="1" showErrorMessage="1" prompt="This will be the starting point to calculate the actual rent.  If the rent is to be a percent of the entire gross income per acre, enter zero here or leave it blank." sqref="H17:K17"/>
  </dataValidations>
  <hyperlinks>
    <hyperlink ref="C3:D3" r:id="rId1" display="Estimating the Field Capacity of Farm Machines"/>
    <hyperlink ref="C3" r:id="rId2" display="Learn in the Financial Information section"/>
    <hyperlink ref="C3:I3" r:id="rId3" display="For more information, see the information file &quot;Flexible Farm Lease Agreements&quot;"/>
    <hyperlink ref="C58" r:id="rId4"/>
  </hyperlinks>
  <pageMargins left="0.65" right="0.61" top="0.73" bottom="0.5" header="0.5" footer="0.5"/>
  <pageSetup scale="83" orientation="portrait" r:id="rId5"/>
  <headerFooter alignWithMargins="0">
    <oddHeader>&amp;LIowa State University Extension and Outreach &amp;RAg Decision Maker File C2-21</oddHeader>
    <oddFooter>&amp;Lhttp://www.extension.iastate.edu/agdm/wholefarm/xls/c2-21flexiblerentanalysis.xlsx</oddFooter>
  </headerFooter>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AQ68"/>
  <sheetViews>
    <sheetView showGridLines="0" topLeftCell="A34" workbookViewId="0">
      <selection activeCell="M47" sqref="M47"/>
    </sheetView>
  </sheetViews>
  <sheetFormatPr defaultColWidth="9.140625" defaultRowHeight="12.75" x14ac:dyDescent="0.2"/>
  <cols>
    <col min="1" max="1" width="1.7109375" style="203" customWidth="1"/>
    <col min="2" max="2" width="1.7109375" style="14" customWidth="1"/>
    <col min="3" max="6" width="12.7109375" style="14" customWidth="1"/>
    <col min="7" max="7" width="12.140625" style="14" customWidth="1"/>
    <col min="8" max="10" width="13.140625" style="14" customWidth="1"/>
    <col min="11" max="13" width="10.7109375" style="14" customWidth="1"/>
    <col min="14" max="19" width="9.140625" style="14"/>
    <col min="20" max="20" width="10.7109375" style="14" customWidth="1"/>
    <col min="21" max="16384" width="9.140625" style="14"/>
  </cols>
  <sheetData>
    <row r="1" spans="1:43" s="204" customFormat="1" ht="18.75" thickBot="1" x14ac:dyDescent="0.3">
      <c r="C1" s="204" t="s">
        <v>85</v>
      </c>
      <c r="Z1" s="205"/>
    </row>
    <row r="2" spans="1:43" s="3" customFormat="1" ht="15.75" thickTop="1" x14ac:dyDescent="0.25">
      <c r="A2" s="200"/>
      <c r="B2" s="8"/>
      <c r="C2" s="9" t="s">
        <v>87</v>
      </c>
      <c r="D2" s="10"/>
      <c r="Y2" s="11"/>
      <c r="Z2" s="11"/>
      <c r="AA2" s="11"/>
      <c r="AB2" s="11"/>
      <c r="AC2" s="11"/>
      <c r="AD2" s="11"/>
      <c r="AE2" s="11"/>
      <c r="AF2" s="11"/>
      <c r="AG2" s="11"/>
      <c r="AH2" s="11"/>
      <c r="AI2" s="11"/>
      <c r="AJ2" s="11"/>
      <c r="AK2" s="11"/>
      <c r="AL2" s="11"/>
      <c r="AM2" s="11"/>
      <c r="AN2" s="11"/>
      <c r="AO2" s="11"/>
      <c r="AP2" s="11"/>
      <c r="AQ2" s="11"/>
    </row>
    <row r="3" spans="1:43" s="3" customFormat="1" ht="12.75" customHeight="1" x14ac:dyDescent="0.2">
      <c r="A3" s="200"/>
      <c r="B3" s="8"/>
      <c r="C3" s="222" t="s">
        <v>20</v>
      </c>
      <c r="D3" s="223"/>
      <c r="E3" s="223"/>
      <c r="F3" s="223"/>
      <c r="G3" s="223"/>
      <c r="H3" s="223"/>
      <c r="I3" s="223"/>
      <c r="J3" s="12"/>
      <c r="K3" s="12"/>
      <c r="Y3" s="11"/>
      <c r="Z3" s="11"/>
      <c r="AA3" s="11"/>
      <c r="AB3" s="11"/>
      <c r="AC3" s="11"/>
      <c r="AD3" s="11"/>
      <c r="AE3" s="11"/>
      <c r="AF3" s="11"/>
      <c r="AG3" s="11"/>
      <c r="AH3" s="11"/>
      <c r="AI3" s="11"/>
      <c r="AJ3" s="11"/>
      <c r="AK3" s="11"/>
      <c r="AL3" s="11"/>
      <c r="AM3" s="11"/>
      <c r="AN3" s="11"/>
      <c r="AO3" s="11"/>
      <c r="AP3" s="11"/>
      <c r="AQ3" s="11"/>
    </row>
    <row r="4" spans="1:43" s="3" customFormat="1" ht="9" customHeight="1" x14ac:dyDescent="0.2">
      <c r="A4" s="200"/>
      <c r="B4" s="8"/>
      <c r="Y4" s="11"/>
      <c r="Z4" s="11"/>
      <c r="AA4" s="11"/>
      <c r="AB4" s="11"/>
      <c r="AC4" s="11"/>
      <c r="AD4" s="11"/>
      <c r="AE4" s="11"/>
      <c r="AF4" s="11"/>
      <c r="AG4" s="11"/>
      <c r="AH4" s="11"/>
      <c r="AI4" s="11"/>
      <c r="AJ4" s="11"/>
      <c r="AK4" s="11"/>
      <c r="AL4" s="11"/>
      <c r="AM4" s="11"/>
      <c r="AN4" s="11"/>
      <c r="AO4" s="11"/>
      <c r="AP4" s="11"/>
      <c r="AQ4" s="11"/>
    </row>
    <row r="5" spans="1:43" customFormat="1" x14ac:dyDescent="0.2">
      <c r="A5" s="201"/>
      <c r="B5" s="44"/>
      <c r="C5" s="227" t="s">
        <v>18</v>
      </c>
      <c r="D5" s="227"/>
      <c r="E5" s="227"/>
      <c r="F5" s="227"/>
      <c r="G5" s="227"/>
      <c r="H5" s="45"/>
    </row>
    <row r="6" spans="1:43" x14ac:dyDescent="0.2">
      <c r="A6" s="202"/>
      <c r="B6" s="13"/>
      <c r="C6" s="224" t="s">
        <v>79</v>
      </c>
      <c r="D6" s="225"/>
      <c r="E6" s="225"/>
      <c r="F6" s="226"/>
      <c r="H6" s="10" t="s">
        <v>49</v>
      </c>
      <c r="L6" s="21"/>
      <c r="M6" s="21"/>
      <c r="N6" s="21"/>
      <c r="Y6" s="15"/>
      <c r="Z6" s="15"/>
      <c r="AA6" s="15"/>
      <c r="AB6" s="15"/>
      <c r="AC6" s="15"/>
      <c r="AD6" s="15"/>
      <c r="AE6" s="15"/>
      <c r="AF6" s="15"/>
      <c r="AG6" s="15"/>
      <c r="AH6" s="15"/>
      <c r="AI6" s="15"/>
      <c r="AJ6" s="15"/>
      <c r="AK6" s="15"/>
      <c r="AL6" s="15"/>
      <c r="AM6" s="15"/>
      <c r="AN6" s="15"/>
      <c r="AO6" s="15"/>
      <c r="AP6" s="15"/>
      <c r="AQ6" s="15"/>
    </row>
    <row r="7" spans="1:43" x14ac:dyDescent="0.2">
      <c r="A7" s="202"/>
      <c r="B7" s="13"/>
      <c r="C7" s="60"/>
      <c r="D7" s="60"/>
      <c r="E7" s="60"/>
      <c r="F7" s="60"/>
      <c r="G7" s="60"/>
      <c r="L7" s="97"/>
      <c r="M7" s="21"/>
      <c r="N7" s="21"/>
      <c r="Y7" s="15"/>
      <c r="Z7" s="15"/>
      <c r="AA7" s="15"/>
      <c r="AB7" s="15"/>
      <c r="AC7" s="15"/>
      <c r="AD7" s="15"/>
      <c r="AE7" s="15"/>
      <c r="AF7" s="15"/>
      <c r="AG7" s="15"/>
      <c r="AH7" s="15"/>
      <c r="AI7" s="15"/>
      <c r="AJ7" s="15"/>
      <c r="AK7" s="15"/>
      <c r="AL7" s="15"/>
      <c r="AM7" s="15"/>
      <c r="AN7" s="15"/>
      <c r="AO7" s="15"/>
      <c r="AP7" s="15"/>
      <c r="AQ7" s="15"/>
    </row>
    <row r="8" spans="1:43" x14ac:dyDescent="0.2">
      <c r="A8" s="202"/>
      <c r="B8" s="13"/>
      <c r="C8" s="66" t="s">
        <v>21</v>
      </c>
      <c r="D8" s="59"/>
      <c r="E8" s="59"/>
      <c r="F8" s="59"/>
      <c r="G8" s="59"/>
      <c r="H8" s="16" t="s">
        <v>0</v>
      </c>
      <c r="I8" s="16"/>
      <c r="J8" s="16" t="s">
        <v>1</v>
      </c>
      <c r="L8" s="21"/>
      <c r="M8" s="66"/>
      <c r="N8" s="21"/>
      <c r="Y8" s="15"/>
      <c r="Z8" s="15"/>
      <c r="AA8" s="15"/>
      <c r="AB8" s="15"/>
      <c r="AC8" s="15"/>
      <c r="AD8" s="15"/>
      <c r="AE8" s="15"/>
      <c r="AF8" s="15"/>
      <c r="AG8" s="15"/>
      <c r="AH8" s="15"/>
      <c r="AI8" s="15"/>
      <c r="AJ8" s="15"/>
      <c r="AK8" s="15"/>
      <c r="AL8" s="15"/>
      <c r="AM8" s="15"/>
      <c r="AN8" s="15"/>
      <c r="AO8" s="15"/>
      <c r="AP8" s="15"/>
      <c r="AQ8" s="15"/>
    </row>
    <row r="9" spans="1:43" x14ac:dyDescent="0.2">
      <c r="A9" s="202"/>
      <c r="B9" s="13"/>
      <c r="C9" s="147" t="s">
        <v>28</v>
      </c>
      <c r="D9" s="59"/>
      <c r="E9" s="59"/>
      <c r="F9" s="59"/>
      <c r="G9" s="59"/>
      <c r="H9" s="41"/>
      <c r="J9" s="41"/>
      <c r="L9" s="34"/>
      <c r="M9" s="21"/>
      <c r="N9" s="21"/>
      <c r="Y9" s="15"/>
      <c r="Z9" s="15"/>
      <c r="AA9" s="15"/>
      <c r="AB9" s="15"/>
      <c r="AC9" s="15"/>
      <c r="AD9" s="15"/>
      <c r="AE9" s="15"/>
      <c r="AF9" s="15"/>
      <c r="AG9" s="15"/>
      <c r="AH9" s="15"/>
      <c r="AI9" s="15"/>
      <c r="AJ9" s="15"/>
      <c r="AK9" s="15"/>
      <c r="AL9" s="15"/>
      <c r="AM9" s="15"/>
      <c r="AN9" s="15"/>
      <c r="AO9" s="15"/>
      <c r="AP9" s="15"/>
      <c r="AQ9" s="15"/>
    </row>
    <row r="10" spans="1:43" x14ac:dyDescent="0.2">
      <c r="A10" s="202"/>
      <c r="B10" s="13"/>
      <c r="C10" s="148" t="s">
        <v>3</v>
      </c>
      <c r="D10" s="3"/>
      <c r="E10" s="3"/>
      <c r="F10" s="3"/>
      <c r="H10" s="67"/>
      <c r="I10" s="3" t="s">
        <v>15</v>
      </c>
      <c r="J10" s="67"/>
      <c r="K10" s="3" t="s">
        <v>15</v>
      </c>
      <c r="L10" s="34"/>
      <c r="M10" s="21"/>
      <c r="N10" s="21"/>
      <c r="Y10" s="15"/>
      <c r="Z10" s="15"/>
      <c r="AA10" s="15"/>
      <c r="AB10" s="15"/>
      <c r="AC10" s="15"/>
      <c r="AD10" s="15"/>
      <c r="AE10" s="15"/>
      <c r="AF10" s="15"/>
      <c r="AG10" s="15"/>
      <c r="AH10" s="15"/>
      <c r="AI10" s="15"/>
      <c r="AJ10" s="15"/>
      <c r="AK10" s="15"/>
      <c r="AL10" s="15"/>
      <c r="AM10" s="15"/>
      <c r="AN10" s="15"/>
      <c r="AO10" s="15"/>
      <c r="AP10" s="15"/>
      <c r="AQ10" s="15"/>
    </row>
    <row r="11" spans="1:43" x14ac:dyDescent="0.2">
      <c r="A11" s="202"/>
      <c r="B11" s="13"/>
      <c r="C11" s="148" t="s">
        <v>4</v>
      </c>
      <c r="D11" s="3"/>
      <c r="E11" s="3"/>
      <c r="F11" s="3"/>
      <c r="H11" s="67"/>
      <c r="I11" s="3" t="s">
        <v>15</v>
      </c>
      <c r="J11" s="67"/>
      <c r="K11" s="3" t="s">
        <v>15</v>
      </c>
      <c r="L11" s="34"/>
      <c r="M11" s="21"/>
      <c r="N11" s="21"/>
      <c r="Y11" s="15"/>
      <c r="Z11" s="15"/>
      <c r="AA11" s="15"/>
      <c r="AB11" s="15"/>
      <c r="AC11" s="15"/>
      <c r="AD11" s="15"/>
      <c r="AE11" s="15"/>
      <c r="AF11" s="15"/>
      <c r="AG11" s="15"/>
      <c r="AH11" s="15"/>
      <c r="AI11" s="15"/>
      <c r="AJ11" s="15"/>
      <c r="AK11" s="15"/>
      <c r="AL11" s="15"/>
      <c r="AM11" s="15"/>
      <c r="AN11" s="15"/>
      <c r="AO11" s="15"/>
      <c r="AP11" s="15"/>
      <c r="AQ11" s="15"/>
    </row>
    <row r="12" spans="1:43" ht="12.6" customHeight="1" x14ac:dyDescent="0.2">
      <c r="A12" s="202"/>
      <c r="B12" s="13"/>
      <c r="C12" s="17"/>
      <c r="D12" s="17"/>
      <c r="E12" s="17"/>
      <c r="F12" s="17"/>
      <c r="G12" s="17"/>
      <c r="L12" s="21"/>
      <c r="M12" s="21"/>
      <c r="N12" s="21"/>
      <c r="Y12" s="15"/>
      <c r="Z12" s="15"/>
      <c r="AA12" s="15"/>
      <c r="AB12" s="15"/>
      <c r="AC12" s="15"/>
      <c r="AD12" s="15"/>
      <c r="AE12" s="15"/>
      <c r="AF12" s="15"/>
      <c r="AG12" s="15"/>
      <c r="AH12" s="15"/>
      <c r="AI12" s="15"/>
      <c r="AJ12" s="15"/>
      <c r="AK12" s="15"/>
      <c r="AL12" s="15"/>
      <c r="AM12" s="15"/>
      <c r="AN12" s="15"/>
      <c r="AO12" s="15"/>
      <c r="AP12" s="15"/>
      <c r="AQ12" s="15"/>
    </row>
    <row r="13" spans="1:43" ht="12.6" customHeight="1" x14ac:dyDescent="0.2">
      <c r="A13" s="202"/>
      <c r="B13" s="13"/>
      <c r="C13" s="10" t="s">
        <v>47</v>
      </c>
      <c r="H13" s="16" t="s">
        <v>0</v>
      </c>
      <c r="J13" s="16" t="s">
        <v>1</v>
      </c>
      <c r="L13" s="64"/>
      <c r="M13" s="21"/>
      <c r="N13" s="21"/>
      <c r="Y13" s="15"/>
      <c r="Z13" s="15"/>
      <c r="AA13" s="15"/>
      <c r="AB13" s="15"/>
      <c r="AC13" s="15"/>
      <c r="AD13" s="15"/>
      <c r="AE13" s="15"/>
      <c r="AF13" s="15"/>
      <c r="AG13" s="15"/>
      <c r="AH13" s="15"/>
      <c r="AI13" s="15"/>
      <c r="AJ13" s="15"/>
      <c r="AK13" s="15"/>
      <c r="AL13" s="15"/>
      <c r="AM13" s="15"/>
      <c r="AN13" s="15"/>
      <c r="AO13" s="15"/>
      <c r="AP13" s="15"/>
      <c r="AQ13" s="15"/>
    </row>
    <row r="14" spans="1:43" ht="12.6" customHeight="1" x14ac:dyDescent="0.2">
      <c r="A14" s="202"/>
      <c r="B14" s="13"/>
      <c r="C14" s="149" t="s">
        <v>82</v>
      </c>
      <c r="H14" s="40"/>
      <c r="I14" s="47" t="s">
        <v>15</v>
      </c>
      <c r="J14" s="6"/>
      <c r="K14" s="14" t="s">
        <v>15</v>
      </c>
      <c r="L14" s="98"/>
      <c r="M14" s="21"/>
      <c r="N14" s="21"/>
      <c r="Y14" s="15"/>
      <c r="Z14" s="15"/>
      <c r="AA14" s="15"/>
      <c r="AB14" s="15"/>
      <c r="AC14" s="15"/>
      <c r="AD14" s="15"/>
      <c r="AE14" s="15"/>
      <c r="AF14" s="15"/>
      <c r="AG14" s="15"/>
      <c r="AH14" s="15"/>
      <c r="AI14" s="15"/>
      <c r="AJ14" s="15"/>
      <c r="AK14" s="15"/>
      <c r="AL14" s="15"/>
      <c r="AM14" s="15"/>
      <c r="AN14" s="15"/>
      <c r="AO14" s="15"/>
      <c r="AP14" s="15"/>
      <c r="AQ14" s="15"/>
    </row>
    <row r="15" spans="1:43" x14ac:dyDescent="0.2">
      <c r="A15" s="202"/>
      <c r="B15" s="13"/>
      <c r="C15" s="148" t="s">
        <v>4</v>
      </c>
      <c r="D15" s="3"/>
      <c r="E15" s="3"/>
      <c r="F15" s="3"/>
      <c r="H15" s="67"/>
      <c r="I15" s="3" t="s">
        <v>15</v>
      </c>
      <c r="J15" s="67"/>
      <c r="K15" s="3" t="s">
        <v>15</v>
      </c>
      <c r="L15" s="34"/>
      <c r="M15" s="21"/>
      <c r="N15" s="21"/>
      <c r="Y15" s="15"/>
      <c r="Z15" s="15"/>
      <c r="AA15" s="15"/>
      <c r="AB15" s="15"/>
      <c r="AC15" s="15"/>
      <c r="AD15" s="15"/>
      <c r="AE15" s="15"/>
      <c r="AF15" s="15"/>
      <c r="AG15" s="15"/>
      <c r="AH15" s="15"/>
      <c r="AI15" s="15"/>
      <c r="AJ15" s="15"/>
      <c r="AK15" s="15"/>
      <c r="AL15" s="15"/>
      <c r="AM15" s="15"/>
      <c r="AN15" s="15"/>
      <c r="AO15" s="15"/>
      <c r="AP15" s="15"/>
      <c r="AQ15" s="15"/>
    </row>
    <row r="16" spans="1:43" ht="12.6" customHeight="1" x14ac:dyDescent="0.2">
      <c r="A16" s="202"/>
      <c r="B16" s="13"/>
      <c r="C16" s="149" t="s">
        <v>22</v>
      </c>
      <c r="H16" s="40"/>
      <c r="I16" s="47" t="s">
        <v>15</v>
      </c>
      <c r="J16" s="6"/>
      <c r="K16" s="47" t="s">
        <v>15</v>
      </c>
      <c r="L16" s="98"/>
      <c r="M16" s="99"/>
      <c r="N16" s="21"/>
      <c r="Y16" s="15"/>
      <c r="Z16" s="15"/>
      <c r="AA16" s="15"/>
      <c r="AB16" s="15"/>
      <c r="AC16" s="15"/>
      <c r="AD16" s="15"/>
      <c r="AE16" s="15"/>
      <c r="AF16" s="15"/>
      <c r="AG16" s="15"/>
      <c r="AH16" s="15"/>
      <c r="AI16" s="15"/>
      <c r="AJ16" s="15"/>
      <c r="AK16" s="15"/>
      <c r="AL16" s="15"/>
      <c r="AM16" s="15"/>
      <c r="AN16" s="15"/>
      <c r="AO16" s="15"/>
      <c r="AP16" s="15"/>
      <c r="AQ16" s="15"/>
    </row>
    <row r="17" spans="1:43" ht="12.6" customHeight="1" x14ac:dyDescent="0.2">
      <c r="A17" s="202"/>
      <c r="B17" s="13"/>
      <c r="C17" s="149" t="s">
        <v>27</v>
      </c>
      <c r="H17" s="61">
        <f>H14+H16</f>
        <v>0</v>
      </c>
      <c r="I17" s="47" t="s">
        <v>15</v>
      </c>
      <c r="J17" s="61">
        <f>J14+J16</f>
        <v>0</v>
      </c>
      <c r="K17" s="47" t="s">
        <v>15</v>
      </c>
      <c r="L17" s="61"/>
      <c r="M17" s="99"/>
      <c r="N17" s="21"/>
      <c r="Y17" s="15"/>
      <c r="Z17" s="15"/>
      <c r="AA17" s="15"/>
      <c r="AB17" s="15"/>
      <c r="AC17" s="15"/>
      <c r="AD17" s="15"/>
      <c r="AE17" s="15"/>
      <c r="AF17" s="15"/>
      <c r="AG17" s="15"/>
      <c r="AH17" s="15"/>
      <c r="AI17" s="15"/>
      <c r="AJ17" s="15"/>
      <c r="AK17" s="15"/>
      <c r="AL17" s="15"/>
      <c r="AM17" s="15"/>
      <c r="AN17" s="15"/>
      <c r="AO17" s="15"/>
      <c r="AP17" s="15"/>
      <c r="AQ17" s="15"/>
    </row>
    <row r="18" spans="1:43" ht="12.6" customHeight="1" x14ac:dyDescent="0.2">
      <c r="A18" s="202"/>
      <c r="B18" s="13"/>
      <c r="C18" s="149" t="s">
        <v>23</v>
      </c>
      <c r="H18" s="40"/>
      <c r="I18" s="47" t="s">
        <v>15</v>
      </c>
      <c r="J18" s="40"/>
      <c r="K18" s="47" t="s">
        <v>15</v>
      </c>
      <c r="L18" s="61"/>
      <c r="M18" s="99"/>
      <c r="N18" s="21"/>
      <c r="Y18" s="15"/>
      <c r="Z18" s="15"/>
      <c r="AA18" s="15"/>
      <c r="AB18" s="15"/>
      <c r="AC18" s="15"/>
      <c r="AD18" s="15"/>
      <c r="AE18" s="15"/>
      <c r="AF18" s="15"/>
      <c r="AG18" s="15"/>
      <c r="AH18" s="15"/>
      <c r="AI18" s="15"/>
      <c r="AJ18" s="15"/>
      <c r="AK18" s="15"/>
      <c r="AL18" s="15"/>
      <c r="AM18" s="15"/>
      <c r="AN18" s="15"/>
      <c r="AO18" s="15"/>
      <c r="AP18" s="15"/>
      <c r="AQ18" s="15"/>
    </row>
    <row r="19" spans="1:43" x14ac:dyDescent="0.2">
      <c r="A19" s="202"/>
      <c r="B19" s="13"/>
      <c r="C19" s="149" t="s">
        <v>24</v>
      </c>
      <c r="H19" s="153"/>
      <c r="J19" s="153"/>
      <c r="L19" s="34"/>
      <c r="M19" s="21"/>
      <c r="N19" s="21"/>
      <c r="Y19" s="15"/>
      <c r="Z19" s="30"/>
      <c r="AA19" s="30"/>
      <c r="AB19" s="30"/>
      <c r="AC19" s="30"/>
      <c r="AD19" s="30"/>
      <c r="AE19" s="30"/>
      <c r="AF19" s="30"/>
      <c r="AG19" s="15"/>
      <c r="AH19" s="18"/>
      <c r="AI19" s="30"/>
      <c r="AJ19" s="30"/>
      <c r="AK19" s="30"/>
      <c r="AL19" s="30"/>
      <c r="AM19" s="30"/>
      <c r="AN19" s="30"/>
      <c r="AO19" s="30"/>
      <c r="AP19" s="15"/>
      <c r="AQ19" s="15"/>
    </row>
    <row r="20" spans="1:43" x14ac:dyDescent="0.2">
      <c r="A20" s="202"/>
      <c r="B20" s="13"/>
      <c r="L20" s="21"/>
      <c r="M20" s="21"/>
      <c r="N20" s="21"/>
      <c r="Y20" s="15"/>
      <c r="Z20" s="30"/>
      <c r="AA20" s="30"/>
      <c r="AB20" s="30"/>
      <c r="AC20" s="30"/>
      <c r="AD20" s="30"/>
      <c r="AE20" s="30"/>
      <c r="AF20" s="30"/>
      <c r="AG20" s="15"/>
      <c r="AH20" s="18"/>
      <c r="AI20" s="30"/>
      <c r="AJ20" s="30"/>
      <c r="AK20" s="30"/>
      <c r="AL20" s="30"/>
      <c r="AM20" s="30"/>
      <c r="AN20" s="30"/>
      <c r="AO20" s="30"/>
      <c r="AP20" s="15"/>
      <c r="AQ20" s="15"/>
    </row>
    <row r="21" spans="1:43" x14ac:dyDescent="0.2">
      <c r="A21" s="202"/>
      <c r="B21" s="13"/>
      <c r="C21" s="37" t="s">
        <v>50</v>
      </c>
      <c r="D21" s="19"/>
      <c r="H21" s="16" t="s">
        <v>0</v>
      </c>
      <c r="J21" s="16" t="s">
        <v>1</v>
      </c>
      <c r="L21" s="64"/>
      <c r="M21" s="21"/>
      <c r="N21" s="21"/>
      <c r="Y21" s="15"/>
      <c r="Z21" s="30"/>
      <c r="AA21" s="30"/>
      <c r="AB21" s="30"/>
      <c r="AC21" s="30"/>
      <c r="AD21" s="30"/>
      <c r="AE21" s="30"/>
      <c r="AF21" s="30"/>
      <c r="AG21" s="15"/>
      <c r="AH21" s="18"/>
      <c r="AI21" s="30"/>
      <c r="AJ21" s="30"/>
      <c r="AK21" s="30"/>
      <c r="AL21" s="30"/>
      <c r="AM21" s="30"/>
      <c r="AN21" s="30"/>
      <c r="AO21" s="30"/>
      <c r="AP21" s="15"/>
      <c r="AQ21" s="15"/>
    </row>
    <row r="22" spans="1:43" x14ac:dyDescent="0.2">
      <c r="A22" s="202"/>
      <c r="B22" s="13"/>
      <c r="C22" s="149" t="s">
        <v>51</v>
      </c>
      <c r="H22" s="38"/>
      <c r="I22" s="46" t="s">
        <v>14</v>
      </c>
      <c r="J22" s="39"/>
      <c r="K22" s="14" t="s">
        <v>14</v>
      </c>
      <c r="L22" s="100"/>
      <c r="M22" s="21"/>
      <c r="N22" s="21"/>
      <c r="Y22" s="15"/>
      <c r="Z22" s="30"/>
      <c r="AA22" s="30"/>
      <c r="AB22" s="30"/>
      <c r="AC22" s="30"/>
      <c r="AD22" s="30"/>
      <c r="AE22" s="30"/>
      <c r="AF22" s="30"/>
      <c r="AG22" s="15"/>
      <c r="AH22" s="18"/>
      <c r="AI22" s="30"/>
      <c r="AJ22" s="30"/>
      <c r="AK22" s="30"/>
      <c r="AL22" s="30"/>
      <c r="AM22" s="30"/>
      <c r="AN22" s="30"/>
      <c r="AO22" s="30"/>
      <c r="AP22" s="15"/>
      <c r="AQ22" s="15"/>
    </row>
    <row r="23" spans="1:43" x14ac:dyDescent="0.2">
      <c r="A23" s="202"/>
      <c r="B23" s="13"/>
      <c r="C23" s="148" t="s">
        <v>52</v>
      </c>
      <c r="D23" s="19"/>
      <c r="H23" s="39"/>
      <c r="I23" s="14" t="s">
        <v>17</v>
      </c>
      <c r="J23" s="39"/>
      <c r="K23" s="14" t="s">
        <v>17</v>
      </c>
      <c r="L23" s="100"/>
      <c r="M23" s="21"/>
      <c r="N23" s="21"/>
      <c r="Y23" s="15"/>
      <c r="Z23" s="30"/>
      <c r="AA23" s="30"/>
      <c r="AB23" s="30"/>
      <c r="AC23" s="30"/>
      <c r="AD23" s="30"/>
      <c r="AE23" s="30"/>
      <c r="AF23" s="30"/>
      <c r="AG23" s="15"/>
      <c r="AH23" s="18"/>
      <c r="AI23" s="30"/>
      <c r="AJ23" s="30"/>
      <c r="AK23" s="30"/>
      <c r="AL23" s="30"/>
      <c r="AM23" s="30"/>
      <c r="AN23" s="30"/>
      <c r="AO23" s="30"/>
      <c r="AP23" s="15"/>
      <c r="AQ23" s="15"/>
    </row>
    <row r="24" spans="1:43" x14ac:dyDescent="0.2">
      <c r="A24" s="202"/>
      <c r="B24" s="13"/>
      <c r="C24" s="148"/>
      <c r="D24" s="19"/>
      <c r="E24" s="111" t="s">
        <v>60</v>
      </c>
      <c r="F24" s="228" t="s">
        <v>61</v>
      </c>
      <c r="G24" s="228"/>
      <c r="H24" s="100"/>
      <c r="I24" s="21"/>
      <c r="J24" s="100"/>
      <c r="L24" s="100"/>
      <c r="M24" s="21"/>
      <c r="N24" s="21"/>
      <c r="Y24" s="15"/>
      <c r="Z24" s="30"/>
      <c r="AA24" s="30"/>
      <c r="AB24" s="30"/>
      <c r="AC24" s="30"/>
      <c r="AD24" s="30"/>
      <c r="AE24" s="30"/>
      <c r="AF24" s="30"/>
      <c r="AG24" s="15"/>
      <c r="AH24" s="18"/>
      <c r="AI24" s="30"/>
      <c r="AJ24" s="30"/>
      <c r="AK24" s="30"/>
      <c r="AL24" s="30"/>
      <c r="AM24" s="30"/>
      <c r="AN24" s="30"/>
      <c r="AO24" s="30"/>
      <c r="AP24" s="15"/>
      <c r="AQ24" s="15"/>
    </row>
    <row r="25" spans="1:43" x14ac:dyDescent="0.2">
      <c r="A25" s="202"/>
      <c r="B25" s="13"/>
      <c r="C25" s="148" t="s">
        <v>53</v>
      </c>
      <c r="D25" s="19"/>
      <c r="E25" s="206"/>
      <c r="F25" s="231"/>
      <c r="G25" s="220"/>
      <c r="H25" s="110"/>
      <c r="I25" s="21" t="s">
        <v>16</v>
      </c>
      <c r="J25" s="110"/>
      <c r="K25" s="21" t="s">
        <v>16</v>
      </c>
      <c r="L25" s="100"/>
      <c r="M25" s="21"/>
      <c r="N25" s="21"/>
      <c r="Y25" s="15"/>
      <c r="Z25" s="30"/>
      <c r="AA25" s="30"/>
      <c r="AB25" s="30"/>
      <c r="AC25" s="30"/>
      <c r="AD25" s="30"/>
      <c r="AE25" s="30"/>
      <c r="AF25" s="30"/>
      <c r="AG25" s="15"/>
      <c r="AH25" s="18"/>
      <c r="AI25" s="30"/>
      <c r="AJ25" s="30"/>
      <c r="AK25" s="30"/>
      <c r="AL25" s="30"/>
      <c r="AM25" s="30"/>
      <c r="AN25" s="30"/>
      <c r="AO25" s="30"/>
      <c r="AP25" s="15"/>
      <c r="AQ25" s="15"/>
    </row>
    <row r="26" spans="1:43" x14ac:dyDescent="0.2">
      <c r="A26" s="202"/>
      <c r="B26" s="13"/>
      <c r="C26" s="148" t="s">
        <v>54</v>
      </c>
      <c r="D26" s="19"/>
      <c r="E26" s="206"/>
      <c r="F26" s="231"/>
      <c r="G26" s="220"/>
      <c r="H26" s="110"/>
      <c r="I26" s="21" t="s">
        <v>16</v>
      </c>
      <c r="J26" s="110"/>
      <c r="K26" s="21" t="s">
        <v>16</v>
      </c>
      <c r="L26" s="100"/>
      <c r="M26" s="21"/>
      <c r="N26" s="21"/>
      <c r="Y26" s="15"/>
      <c r="Z26" s="30"/>
      <c r="AA26" s="30"/>
      <c r="AB26" s="30"/>
      <c r="AC26" s="30"/>
      <c r="AD26" s="30"/>
      <c r="AE26" s="30"/>
      <c r="AF26" s="30"/>
      <c r="AG26" s="15"/>
      <c r="AH26" s="18"/>
      <c r="AI26" s="30"/>
      <c r="AJ26" s="30"/>
      <c r="AK26" s="30"/>
      <c r="AL26" s="30"/>
      <c r="AM26" s="30"/>
      <c r="AN26" s="30"/>
      <c r="AO26" s="30"/>
      <c r="AP26" s="15"/>
      <c r="AQ26" s="15"/>
    </row>
    <row r="27" spans="1:43" x14ac:dyDescent="0.2">
      <c r="A27" s="202"/>
      <c r="B27" s="13"/>
      <c r="C27" s="148" t="s">
        <v>55</v>
      </c>
      <c r="D27" s="19"/>
      <c r="E27" s="206"/>
      <c r="F27" s="231"/>
      <c r="G27" s="220"/>
      <c r="H27" s="110"/>
      <c r="I27" s="21" t="s">
        <v>16</v>
      </c>
      <c r="J27" s="110"/>
      <c r="K27" s="21" t="s">
        <v>16</v>
      </c>
      <c r="L27" s="100"/>
      <c r="M27" s="21"/>
      <c r="N27" s="21"/>
      <c r="Y27" s="15"/>
      <c r="Z27" s="30"/>
      <c r="AA27" s="30"/>
      <c r="AB27" s="30"/>
      <c r="AC27" s="30"/>
      <c r="AD27" s="30"/>
      <c r="AE27" s="30"/>
      <c r="AF27" s="30"/>
      <c r="AG27" s="15"/>
      <c r="AH27" s="18"/>
      <c r="AI27" s="30"/>
      <c r="AJ27" s="30"/>
      <c r="AK27" s="30"/>
      <c r="AL27" s="30"/>
      <c r="AM27" s="30"/>
      <c r="AN27" s="30"/>
      <c r="AO27" s="30"/>
      <c r="AP27" s="15"/>
      <c r="AQ27" s="15"/>
    </row>
    <row r="28" spans="1:43" x14ac:dyDescent="0.2">
      <c r="A28" s="202"/>
      <c r="B28" s="13"/>
      <c r="C28" s="148" t="s">
        <v>56</v>
      </c>
      <c r="D28" s="19"/>
      <c r="E28" s="206"/>
      <c r="F28" s="231"/>
      <c r="G28" s="220"/>
      <c r="H28" s="110"/>
      <c r="I28" s="21" t="s">
        <v>16</v>
      </c>
      <c r="J28" s="110"/>
      <c r="K28" s="21" t="s">
        <v>16</v>
      </c>
      <c r="L28" s="100"/>
      <c r="M28" s="21"/>
      <c r="N28" s="21"/>
      <c r="Y28" s="15"/>
      <c r="Z28" s="30"/>
      <c r="AA28" s="30"/>
      <c r="AB28" s="30"/>
      <c r="AC28" s="30"/>
      <c r="AD28" s="30"/>
      <c r="AE28" s="30"/>
      <c r="AF28" s="30"/>
      <c r="AG28" s="15"/>
      <c r="AH28" s="18"/>
      <c r="AI28" s="30"/>
      <c r="AJ28" s="30"/>
      <c r="AK28" s="30"/>
      <c r="AL28" s="30"/>
      <c r="AM28" s="30"/>
      <c r="AN28" s="30"/>
      <c r="AO28" s="30"/>
      <c r="AP28" s="15"/>
      <c r="AQ28" s="15"/>
    </row>
    <row r="29" spans="1:43" x14ac:dyDescent="0.2">
      <c r="A29" s="202"/>
      <c r="B29" s="13"/>
      <c r="C29" s="148" t="s">
        <v>57</v>
      </c>
      <c r="D29" s="19"/>
      <c r="E29" s="154"/>
      <c r="F29" s="220"/>
      <c r="G29" s="220"/>
      <c r="H29" s="110"/>
      <c r="I29" s="21" t="s">
        <v>16</v>
      </c>
      <c r="J29" s="110"/>
      <c r="K29" s="21" t="s">
        <v>16</v>
      </c>
      <c r="L29" s="100"/>
      <c r="M29" s="21"/>
      <c r="N29" s="21"/>
      <c r="Y29" s="15"/>
      <c r="Z29" s="30"/>
      <c r="AA29" s="30"/>
      <c r="AB29" s="30"/>
      <c r="AC29" s="30"/>
      <c r="AD29" s="30"/>
      <c r="AE29" s="30"/>
      <c r="AF29" s="30"/>
      <c r="AG29" s="15"/>
      <c r="AH29" s="18"/>
      <c r="AI29" s="30"/>
      <c r="AJ29" s="30"/>
      <c r="AK29" s="30"/>
      <c r="AL29" s="30"/>
      <c r="AM29" s="30"/>
      <c r="AN29" s="30"/>
      <c r="AO29" s="30"/>
      <c r="AP29" s="15"/>
      <c r="AQ29" s="15"/>
    </row>
    <row r="30" spans="1:43" x14ac:dyDescent="0.2">
      <c r="A30" s="202"/>
      <c r="B30" s="13"/>
      <c r="C30" s="148" t="s">
        <v>58</v>
      </c>
      <c r="D30" s="19"/>
      <c r="E30" s="154"/>
      <c r="F30" s="220"/>
      <c r="G30" s="220"/>
      <c r="H30" s="110"/>
      <c r="I30" s="21" t="s">
        <v>16</v>
      </c>
      <c r="J30" s="110"/>
      <c r="K30" s="21" t="s">
        <v>16</v>
      </c>
      <c r="L30" s="100"/>
      <c r="M30" s="21"/>
      <c r="N30" s="21"/>
      <c r="Y30" s="15"/>
      <c r="Z30" s="30"/>
      <c r="AA30" s="30"/>
      <c r="AB30" s="30"/>
      <c r="AC30" s="30"/>
      <c r="AD30" s="30"/>
      <c r="AE30" s="30"/>
      <c r="AF30" s="30"/>
      <c r="AG30" s="15"/>
      <c r="AH30" s="18"/>
      <c r="AI30" s="30"/>
      <c r="AJ30" s="30"/>
      <c r="AK30" s="30"/>
      <c r="AL30" s="30"/>
      <c r="AM30" s="30"/>
      <c r="AN30" s="30"/>
      <c r="AO30" s="30"/>
      <c r="AP30" s="15"/>
      <c r="AQ30" s="15"/>
    </row>
    <row r="31" spans="1:43" x14ac:dyDescent="0.2">
      <c r="A31" s="202"/>
      <c r="B31" s="13"/>
      <c r="C31" s="20" t="s">
        <v>59</v>
      </c>
      <c r="D31" s="19"/>
      <c r="H31" s="101">
        <f>IF(SUM(H25:H30)&gt;0,AVERAGE(H25:H30),0)</f>
        <v>0</v>
      </c>
      <c r="I31" s="21" t="s">
        <v>16</v>
      </c>
      <c r="J31" s="101">
        <f>IF(SUM(J25:J30)&gt;0,AVERAGE(J25:J30),0)</f>
        <v>0</v>
      </c>
      <c r="K31" s="21" t="s">
        <v>16</v>
      </c>
      <c r="L31" s="101"/>
      <c r="M31" s="21"/>
      <c r="N31" s="21"/>
      <c r="Y31" s="15"/>
      <c r="Z31" s="30"/>
      <c r="AA31" s="30"/>
      <c r="AB31" s="30"/>
      <c r="AC31" s="30"/>
      <c r="AD31" s="30"/>
      <c r="AE31" s="30"/>
      <c r="AF31" s="30"/>
      <c r="AG31" s="15"/>
      <c r="AH31" s="18"/>
      <c r="AI31" s="30"/>
      <c r="AJ31" s="30"/>
      <c r="AK31" s="30"/>
      <c r="AL31" s="30"/>
      <c r="AM31" s="30"/>
      <c r="AN31" s="30"/>
      <c r="AO31" s="30"/>
      <c r="AP31" s="15"/>
      <c r="AQ31" s="15"/>
    </row>
    <row r="32" spans="1:43" x14ac:dyDescent="0.2">
      <c r="A32" s="202"/>
      <c r="B32" s="13"/>
      <c r="C32" s="20" t="s">
        <v>78</v>
      </c>
      <c r="D32" s="19"/>
      <c r="H32" s="101">
        <f>H23*H31</f>
        <v>0</v>
      </c>
      <c r="I32" s="21"/>
      <c r="J32" s="101">
        <f>J23*J31</f>
        <v>0</v>
      </c>
      <c r="K32" s="21"/>
      <c r="L32" s="101"/>
      <c r="M32" s="21"/>
      <c r="N32" s="21"/>
      <c r="Y32" s="15"/>
      <c r="Z32" s="30"/>
      <c r="AA32" s="30"/>
      <c r="AB32" s="30"/>
      <c r="AC32" s="30"/>
      <c r="AD32" s="30"/>
      <c r="AE32" s="30"/>
      <c r="AF32" s="30"/>
      <c r="AG32" s="15"/>
      <c r="AH32" s="18"/>
      <c r="AI32" s="30"/>
      <c r="AJ32" s="30"/>
      <c r="AK32" s="30"/>
      <c r="AL32" s="30"/>
      <c r="AM32" s="30"/>
      <c r="AN32" s="30"/>
      <c r="AO32" s="30"/>
      <c r="AP32" s="15"/>
      <c r="AQ32" s="15"/>
    </row>
    <row r="33" spans="1:43" x14ac:dyDescent="0.2">
      <c r="A33" s="202"/>
      <c r="B33" s="13"/>
      <c r="H33" s="16"/>
      <c r="I33" s="47"/>
      <c r="J33" s="16"/>
      <c r="K33" s="47"/>
      <c r="L33" s="32"/>
      <c r="M33" s="70"/>
      <c r="N33" s="21"/>
      <c r="Y33" s="15"/>
      <c r="Z33" s="30"/>
      <c r="AA33" s="30"/>
      <c r="AB33" s="30"/>
      <c r="AC33" s="30"/>
      <c r="AD33" s="30"/>
      <c r="AE33" s="30"/>
      <c r="AF33" s="30"/>
      <c r="AG33" s="15"/>
      <c r="AH33" s="18"/>
      <c r="AI33" s="30"/>
      <c r="AJ33" s="30"/>
      <c r="AK33" s="30"/>
      <c r="AL33" s="30"/>
      <c r="AM33" s="30"/>
      <c r="AN33" s="30"/>
      <c r="AO33" s="30"/>
      <c r="AP33" s="15"/>
      <c r="AQ33" s="15"/>
    </row>
    <row r="34" spans="1:43" x14ac:dyDescent="0.2">
      <c r="A34" s="202"/>
      <c r="B34" s="13"/>
      <c r="C34" s="3" t="s">
        <v>80</v>
      </c>
      <c r="H34" s="191"/>
      <c r="I34" s="47" t="s">
        <v>15</v>
      </c>
      <c r="J34" s="191"/>
      <c r="K34" s="47" t="s">
        <v>15</v>
      </c>
      <c r="L34" s="32"/>
      <c r="M34" s="70"/>
      <c r="N34" s="21"/>
      <c r="Y34" s="15"/>
      <c r="Z34" s="30"/>
      <c r="AA34" s="30"/>
      <c r="AB34" s="30"/>
      <c r="AC34" s="30"/>
      <c r="AD34" s="30"/>
      <c r="AE34" s="30"/>
      <c r="AF34" s="30"/>
      <c r="AG34" s="15"/>
      <c r="AH34" s="18"/>
      <c r="AI34" s="30"/>
      <c r="AJ34" s="30"/>
      <c r="AK34" s="30"/>
      <c r="AL34" s="30"/>
      <c r="AM34" s="30"/>
      <c r="AN34" s="30"/>
      <c r="AO34" s="30"/>
      <c r="AP34" s="15"/>
      <c r="AQ34" s="15"/>
    </row>
    <row r="35" spans="1:43" x14ac:dyDescent="0.2">
      <c r="A35" s="202"/>
      <c r="B35" s="13"/>
      <c r="C35" s="146" t="s">
        <v>81</v>
      </c>
      <c r="D35" s="59"/>
      <c r="E35" s="59"/>
      <c r="F35" s="59"/>
      <c r="G35" s="13"/>
      <c r="H35" s="40"/>
      <c r="I35" s="47" t="s">
        <v>15</v>
      </c>
      <c r="J35" s="40"/>
      <c r="K35" s="47" t="s">
        <v>15</v>
      </c>
      <c r="L35" s="32"/>
      <c r="M35" s="70"/>
      <c r="N35" s="21"/>
      <c r="Y35" s="15"/>
      <c r="Z35" s="30"/>
      <c r="AA35" s="30"/>
      <c r="AB35" s="30"/>
      <c r="AC35" s="30"/>
      <c r="AD35" s="30"/>
      <c r="AE35" s="30"/>
      <c r="AF35" s="30"/>
      <c r="AG35" s="15"/>
      <c r="AH35" s="18"/>
      <c r="AI35" s="30"/>
      <c r="AJ35" s="30"/>
      <c r="AK35" s="30"/>
      <c r="AL35" s="30"/>
      <c r="AM35" s="30"/>
      <c r="AN35" s="30"/>
      <c r="AO35" s="30"/>
      <c r="AP35" s="15"/>
      <c r="AQ35" s="15"/>
    </row>
    <row r="36" spans="1:43" x14ac:dyDescent="0.2">
      <c r="A36" s="202"/>
      <c r="B36" s="13"/>
      <c r="C36" s="146" t="s">
        <v>68</v>
      </c>
      <c r="D36" s="59"/>
      <c r="E36" s="59"/>
      <c r="F36" s="59"/>
      <c r="G36" s="13"/>
      <c r="H36" s="96">
        <f>H35-H34</f>
        <v>0</v>
      </c>
      <c r="I36" s="114" t="s">
        <v>15</v>
      </c>
      <c r="J36" s="96">
        <f>J35-J34</f>
        <v>0</v>
      </c>
      <c r="K36" s="47" t="s">
        <v>15</v>
      </c>
      <c r="L36" s="32"/>
      <c r="M36" s="70"/>
      <c r="N36" s="21"/>
      <c r="Y36" s="15"/>
      <c r="Z36" s="30"/>
      <c r="AA36" s="30"/>
      <c r="AB36" s="30"/>
      <c r="AC36" s="30"/>
      <c r="AD36" s="30"/>
      <c r="AE36" s="30"/>
      <c r="AF36" s="30"/>
      <c r="AG36" s="15"/>
      <c r="AH36" s="18"/>
      <c r="AI36" s="30"/>
      <c r="AJ36" s="30"/>
      <c r="AK36" s="30"/>
      <c r="AL36" s="30"/>
      <c r="AM36" s="30"/>
      <c r="AN36" s="30"/>
      <c r="AO36" s="30"/>
      <c r="AP36" s="15"/>
      <c r="AQ36" s="15"/>
    </row>
    <row r="37" spans="1:43" x14ac:dyDescent="0.2">
      <c r="A37" s="202"/>
      <c r="B37" s="13"/>
      <c r="C37" s="208" t="s">
        <v>89</v>
      </c>
      <c r="D37" s="59"/>
      <c r="E37" s="59"/>
      <c r="F37" s="59"/>
      <c r="G37" s="13"/>
      <c r="I37" s="40"/>
      <c r="J37" s="112" t="s">
        <v>62</v>
      </c>
      <c r="K37" s="52"/>
      <c r="L37" s="32"/>
      <c r="M37" s="70"/>
      <c r="N37" s="21"/>
      <c r="Y37" s="15"/>
      <c r="Z37" s="30"/>
      <c r="AA37" s="30"/>
      <c r="AB37" s="30"/>
      <c r="AC37" s="30"/>
      <c r="AD37" s="30"/>
      <c r="AE37" s="30"/>
      <c r="AF37" s="30"/>
      <c r="AG37" s="15"/>
      <c r="AH37" s="18"/>
      <c r="AI37" s="30"/>
      <c r="AJ37" s="30"/>
      <c r="AK37" s="30"/>
      <c r="AL37" s="30"/>
      <c r="AM37" s="30"/>
      <c r="AN37" s="30"/>
      <c r="AO37" s="30"/>
      <c r="AP37" s="15"/>
      <c r="AQ37" s="15"/>
    </row>
    <row r="38" spans="1:43" x14ac:dyDescent="0.2">
      <c r="A38" s="202"/>
      <c r="B38" s="13"/>
      <c r="C38" s="208" t="s">
        <v>90</v>
      </c>
      <c r="H38" s="65">
        <f>IF((H22+J22)&gt;0,$I37/($H22+$J22),0)</f>
        <v>0</v>
      </c>
      <c r="J38" s="65">
        <f>IF((H22+J22)&gt;0,$I37/($H22+$J22),0)</f>
        <v>0</v>
      </c>
      <c r="L38" s="21"/>
      <c r="M38" s="21"/>
      <c r="N38" s="21"/>
      <c r="Y38" s="15"/>
      <c r="Z38" s="30"/>
      <c r="AA38" s="30"/>
      <c r="AB38" s="30"/>
      <c r="AC38" s="30"/>
      <c r="AD38" s="30"/>
      <c r="AE38" s="30"/>
      <c r="AF38" s="30"/>
      <c r="AG38" s="15"/>
      <c r="AH38" s="18"/>
      <c r="AI38" s="30"/>
      <c r="AJ38" s="30"/>
      <c r="AK38" s="30"/>
      <c r="AL38" s="30"/>
      <c r="AM38" s="30"/>
      <c r="AN38" s="30"/>
      <c r="AO38" s="30"/>
      <c r="AP38" s="15"/>
      <c r="AQ38" s="15"/>
    </row>
    <row r="39" spans="1:43" x14ac:dyDescent="0.2">
      <c r="A39" s="202"/>
      <c r="B39" s="13"/>
      <c r="C39" s="5" t="s">
        <v>63</v>
      </c>
      <c r="D39" s="79"/>
      <c r="E39" s="15"/>
      <c r="F39" s="15"/>
      <c r="G39" s="15"/>
      <c r="H39" s="31">
        <f>H32+H36+H38</f>
        <v>0</v>
      </c>
      <c r="I39" s="75" t="s">
        <v>15</v>
      </c>
      <c r="J39" s="31">
        <f>J32+J36+J38</f>
        <v>0</v>
      </c>
      <c r="K39" s="15" t="s">
        <v>15</v>
      </c>
      <c r="L39" s="53"/>
      <c r="M39" s="21"/>
      <c r="N39" s="21"/>
      <c r="Y39" s="15"/>
      <c r="Z39" s="30"/>
      <c r="AA39" s="30"/>
      <c r="AB39" s="30"/>
      <c r="AC39" s="30"/>
      <c r="AD39" s="30"/>
      <c r="AE39" s="30"/>
      <c r="AF39" s="30"/>
      <c r="AG39" s="15"/>
      <c r="AH39" s="18"/>
      <c r="AI39" s="30"/>
      <c r="AJ39" s="30"/>
      <c r="AK39" s="30"/>
      <c r="AL39" s="30"/>
      <c r="AM39" s="30"/>
      <c r="AN39" s="30"/>
      <c r="AO39" s="30"/>
      <c r="AP39" s="15"/>
      <c r="AQ39" s="15"/>
    </row>
    <row r="40" spans="1:43" x14ac:dyDescent="0.2">
      <c r="A40" s="202"/>
      <c r="B40" s="13"/>
      <c r="C40" s="20"/>
      <c r="D40" s="19"/>
      <c r="H40" s="53"/>
      <c r="I40" s="52"/>
      <c r="J40" s="53"/>
      <c r="L40" s="53"/>
      <c r="M40" s="21"/>
      <c r="N40" s="21"/>
      <c r="Y40" s="15"/>
      <c r="Z40" s="30"/>
      <c r="AA40" s="30"/>
      <c r="AB40" s="30"/>
      <c r="AC40" s="30"/>
      <c r="AD40" s="30"/>
      <c r="AE40" s="30"/>
      <c r="AF40" s="30"/>
      <c r="AG40" s="15"/>
      <c r="AH40" s="18"/>
      <c r="AI40" s="30"/>
      <c r="AJ40" s="30"/>
      <c r="AK40" s="30"/>
      <c r="AL40" s="30"/>
      <c r="AM40" s="30"/>
      <c r="AN40" s="30"/>
      <c r="AO40" s="30"/>
      <c r="AP40" s="15"/>
      <c r="AQ40" s="15"/>
    </row>
    <row r="41" spans="1:43" x14ac:dyDescent="0.2">
      <c r="A41" s="202"/>
      <c r="B41" s="13"/>
      <c r="C41" s="150" t="s">
        <v>21</v>
      </c>
      <c r="D41" s="115"/>
      <c r="E41" s="72"/>
      <c r="F41" s="72"/>
      <c r="G41" s="72"/>
      <c r="H41" s="84" t="s">
        <v>0</v>
      </c>
      <c r="I41" s="72"/>
      <c r="J41" s="84" t="s">
        <v>1</v>
      </c>
      <c r="K41" s="116"/>
      <c r="L41" s="64"/>
      <c r="M41" s="21"/>
      <c r="N41" s="21"/>
      <c r="Y41" s="15"/>
      <c r="Z41" s="30"/>
      <c r="AA41" s="30"/>
      <c r="AB41" s="30"/>
      <c r="AC41" s="30"/>
      <c r="AD41" s="30"/>
      <c r="AE41" s="30"/>
      <c r="AF41" s="30"/>
      <c r="AG41" s="15"/>
      <c r="AH41" s="18"/>
      <c r="AI41" s="30"/>
      <c r="AJ41" s="30"/>
      <c r="AK41" s="30"/>
      <c r="AL41" s="30"/>
      <c r="AM41" s="30"/>
      <c r="AN41" s="30"/>
      <c r="AO41" s="30"/>
      <c r="AP41" s="15"/>
      <c r="AQ41" s="15"/>
    </row>
    <row r="42" spans="1:43" x14ac:dyDescent="0.2">
      <c r="A42" s="202"/>
      <c r="B42" s="13"/>
      <c r="C42" s="151" t="s">
        <v>29</v>
      </c>
      <c r="D42" s="59"/>
      <c r="E42" s="59"/>
      <c r="F42" s="59"/>
      <c r="G42" s="59"/>
      <c r="H42" s="62">
        <f>MIN(MAX(H39*H9,$H10),$H11)</f>
        <v>0</v>
      </c>
      <c r="I42" s="21" t="s">
        <v>15</v>
      </c>
      <c r="J42" s="62">
        <f>MIN(MAX(J39*J9,$J10),$J11)</f>
        <v>0</v>
      </c>
      <c r="K42" s="76" t="s">
        <v>15</v>
      </c>
      <c r="L42" s="62"/>
      <c r="M42" s="21"/>
      <c r="N42" s="21"/>
      <c r="Y42" s="15"/>
      <c r="Z42" s="30"/>
      <c r="AA42" s="30"/>
      <c r="AB42" s="30"/>
      <c r="AC42" s="30"/>
      <c r="AD42" s="30"/>
      <c r="AE42" s="30"/>
      <c r="AF42" s="30"/>
      <c r="AG42" s="15"/>
      <c r="AH42" s="18"/>
      <c r="AI42" s="30"/>
      <c r="AJ42" s="30"/>
      <c r="AK42" s="30"/>
      <c r="AL42" s="30"/>
      <c r="AM42" s="30"/>
      <c r="AN42" s="30"/>
      <c r="AO42" s="30"/>
      <c r="AP42" s="15"/>
      <c r="AQ42" s="15"/>
    </row>
    <row r="43" spans="1:43" x14ac:dyDescent="0.2">
      <c r="A43" s="202"/>
      <c r="B43" s="13"/>
      <c r="C43" s="151" t="s">
        <v>25</v>
      </c>
      <c r="D43" s="59"/>
      <c r="E43" s="59"/>
      <c r="F43" s="59"/>
      <c r="G43" s="15"/>
      <c r="H43" s="15"/>
      <c r="I43" s="113">
        <f>IF((H22+J22)&gt;0,(H22*H42+J22*J42)/(H22+J22),0)</f>
        <v>0</v>
      </c>
      <c r="J43" s="15"/>
      <c r="K43" s="76"/>
      <c r="L43" s="62"/>
      <c r="M43" s="21"/>
      <c r="N43" s="21"/>
      <c r="Y43" s="15"/>
      <c r="Z43" s="30"/>
      <c r="AA43" s="30"/>
      <c r="AB43" s="30"/>
      <c r="AC43" s="30"/>
      <c r="AD43" s="30"/>
      <c r="AE43" s="30"/>
      <c r="AF43" s="30"/>
      <c r="AG43" s="15"/>
      <c r="AH43" s="18"/>
      <c r="AI43" s="30"/>
      <c r="AJ43" s="30"/>
      <c r="AK43" s="30"/>
      <c r="AL43" s="30"/>
      <c r="AM43" s="30"/>
      <c r="AN43" s="30"/>
      <c r="AO43" s="30"/>
      <c r="AP43" s="15"/>
      <c r="AQ43" s="15"/>
    </row>
    <row r="44" spans="1:43" ht="12" customHeight="1" x14ac:dyDescent="0.2">
      <c r="A44" s="202"/>
      <c r="B44" s="13"/>
      <c r="C44" s="151" t="s">
        <v>26</v>
      </c>
      <c r="D44" s="59"/>
      <c r="E44" s="59"/>
      <c r="F44" s="59"/>
      <c r="G44" s="15"/>
      <c r="H44" s="15"/>
      <c r="I44" s="63">
        <f>(H22+J22)*I43</f>
        <v>0</v>
      </c>
      <c r="J44" s="15"/>
      <c r="K44" s="76"/>
      <c r="L44" s="62"/>
      <c r="M44" s="21"/>
      <c r="N44" s="21"/>
      <c r="Y44" s="15"/>
      <c r="Z44" s="30"/>
      <c r="AA44" s="30"/>
      <c r="AB44" s="30"/>
      <c r="AC44" s="30"/>
      <c r="AD44" s="30"/>
      <c r="AE44" s="30"/>
      <c r="AF44" s="30"/>
      <c r="AG44" s="15"/>
      <c r="AH44" s="18"/>
      <c r="AI44" s="30"/>
      <c r="AJ44" s="30"/>
      <c r="AK44" s="30"/>
      <c r="AL44" s="30"/>
      <c r="AM44" s="30"/>
      <c r="AN44" s="30"/>
      <c r="AO44" s="30"/>
      <c r="AP44" s="15"/>
      <c r="AQ44" s="15"/>
    </row>
    <row r="45" spans="1:43" ht="12" customHeight="1" x14ac:dyDescent="0.2">
      <c r="A45" s="202"/>
      <c r="B45" s="13"/>
      <c r="C45" s="151" t="s">
        <v>64</v>
      </c>
      <c r="D45" s="59"/>
      <c r="E45" s="59"/>
      <c r="F45" s="59"/>
      <c r="G45" s="15"/>
      <c r="H45" s="15"/>
      <c r="I45" s="43"/>
      <c r="J45" s="15"/>
      <c r="K45" s="76"/>
      <c r="L45" s="62"/>
      <c r="M45" s="21"/>
      <c r="N45" s="21"/>
      <c r="Y45" s="15"/>
      <c r="Z45" s="30"/>
      <c r="AA45" s="30"/>
      <c r="AB45" s="30"/>
      <c r="AC45" s="30"/>
      <c r="AD45" s="30"/>
      <c r="AE45" s="30"/>
      <c r="AF45" s="30"/>
      <c r="AG45" s="15"/>
      <c r="AH45" s="18"/>
      <c r="AI45" s="30"/>
      <c r="AJ45" s="30"/>
      <c r="AK45" s="30"/>
      <c r="AL45" s="30"/>
      <c r="AM45" s="30"/>
      <c r="AN45" s="30"/>
      <c r="AO45" s="30"/>
      <c r="AP45" s="15"/>
      <c r="AQ45" s="15"/>
    </row>
    <row r="46" spans="1:43" ht="12" customHeight="1" x14ac:dyDescent="0.2">
      <c r="A46" s="202"/>
      <c r="B46" s="13"/>
      <c r="C46" s="152" t="s">
        <v>65</v>
      </c>
      <c r="D46" s="81"/>
      <c r="E46" s="81"/>
      <c r="F46" s="81"/>
      <c r="G46" s="77"/>
      <c r="H46" s="77"/>
      <c r="I46" s="117">
        <f>I44-I45</f>
        <v>0</v>
      </c>
      <c r="J46" s="77"/>
      <c r="K46" s="78"/>
      <c r="L46" s="62"/>
      <c r="M46" s="21"/>
      <c r="N46" s="21"/>
      <c r="Y46" s="15"/>
      <c r="Z46" s="30"/>
      <c r="AA46" s="30"/>
      <c r="AB46" s="30"/>
      <c r="AC46" s="30"/>
      <c r="AD46" s="30"/>
      <c r="AE46" s="30"/>
      <c r="AF46" s="30"/>
      <c r="AG46" s="15"/>
      <c r="AH46" s="18"/>
      <c r="AI46" s="30"/>
      <c r="AJ46" s="30"/>
      <c r="AK46" s="30"/>
      <c r="AL46" s="30"/>
      <c r="AM46" s="30"/>
      <c r="AN46" s="30"/>
      <c r="AO46" s="30"/>
      <c r="AP46" s="15"/>
      <c r="AQ46" s="15"/>
    </row>
    <row r="47" spans="1:43" ht="12" customHeight="1" x14ac:dyDescent="0.2">
      <c r="A47" s="202"/>
      <c r="B47" s="13"/>
      <c r="C47" s="59"/>
      <c r="D47" s="59"/>
      <c r="E47" s="59"/>
      <c r="F47" s="59"/>
      <c r="G47" s="59"/>
      <c r="H47" s="62"/>
      <c r="I47" s="13"/>
      <c r="J47" s="63"/>
      <c r="L47" s="62"/>
      <c r="M47" s="21"/>
      <c r="N47" s="21"/>
      <c r="Y47" s="15"/>
      <c r="Z47" s="30"/>
      <c r="AA47" s="30"/>
      <c r="AB47" s="30"/>
      <c r="AC47" s="30"/>
      <c r="AD47" s="30"/>
      <c r="AE47" s="30"/>
      <c r="AF47" s="30"/>
      <c r="AG47" s="15"/>
      <c r="AH47" s="18"/>
      <c r="AI47" s="30"/>
      <c r="AJ47" s="30"/>
      <c r="AK47" s="30"/>
      <c r="AL47" s="30"/>
      <c r="AM47" s="30"/>
      <c r="AN47" s="30"/>
      <c r="AO47" s="30"/>
      <c r="AP47" s="15"/>
      <c r="AQ47" s="15"/>
    </row>
    <row r="48" spans="1:43" ht="12" customHeight="1" x14ac:dyDescent="0.2">
      <c r="A48" s="202"/>
      <c r="B48" s="13"/>
      <c r="C48" s="120" t="s">
        <v>47</v>
      </c>
      <c r="D48" s="72"/>
      <c r="E48" s="72"/>
      <c r="F48" s="72"/>
      <c r="G48" s="72"/>
      <c r="H48" s="84" t="s">
        <v>0</v>
      </c>
      <c r="I48" s="72"/>
      <c r="J48" s="84" t="s">
        <v>1</v>
      </c>
      <c r="K48" s="116"/>
      <c r="L48" s="64"/>
      <c r="M48" s="21"/>
      <c r="N48" s="21"/>
      <c r="Y48" s="15"/>
      <c r="Z48" s="30"/>
      <c r="AA48" s="30"/>
      <c r="AB48" s="30"/>
      <c r="AC48" s="30"/>
      <c r="AD48" s="30"/>
      <c r="AE48" s="30"/>
      <c r="AF48" s="30"/>
      <c r="AG48" s="15"/>
      <c r="AH48" s="18"/>
      <c r="AI48" s="30"/>
      <c r="AJ48" s="30"/>
      <c r="AK48" s="30"/>
      <c r="AL48" s="30"/>
      <c r="AM48" s="30"/>
      <c r="AN48" s="30"/>
      <c r="AO48" s="30"/>
      <c r="AP48" s="15"/>
      <c r="AQ48" s="15"/>
    </row>
    <row r="49" spans="1:43" ht="12" customHeight="1" x14ac:dyDescent="0.2">
      <c r="A49" s="202"/>
      <c r="B49" s="13"/>
      <c r="C49" s="151" t="s">
        <v>30</v>
      </c>
      <c r="D49" s="15"/>
      <c r="E49" s="15"/>
      <c r="F49" s="15"/>
      <c r="G49" s="15"/>
      <c r="H49" s="155">
        <f>H14</f>
        <v>0</v>
      </c>
      <c r="I49" s="21" t="s">
        <v>15</v>
      </c>
      <c r="J49" s="155">
        <f>J14</f>
        <v>0</v>
      </c>
      <c r="K49" s="118" t="s">
        <v>15</v>
      </c>
      <c r="L49" s="32"/>
      <c r="M49" s="21"/>
      <c r="N49" s="21"/>
      <c r="Y49" s="15"/>
      <c r="Z49" s="30"/>
      <c r="AA49" s="30"/>
      <c r="AB49" s="30"/>
      <c r="AC49" s="30"/>
      <c r="AD49" s="30"/>
      <c r="AE49" s="30"/>
      <c r="AF49" s="30"/>
      <c r="AG49" s="15"/>
      <c r="AH49" s="18"/>
      <c r="AI49" s="30"/>
      <c r="AJ49" s="30"/>
      <c r="AK49" s="30"/>
      <c r="AL49" s="30"/>
      <c r="AM49" s="30"/>
      <c r="AN49" s="30"/>
      <c r="AO49" s="30"/>
      <c r="AP49" s="15"/>
      <c r="AQ49" s="15"/>
    </row>
    <row r="50" spans="1:43" ht="12" customHeight="1" x14ac:dyDescent="0.2">
      <c r="A50" s="202"/>
      <c r="B50" s="13"/>
      <c r="C50" s="151" t="s">
        <v>66</v>
      </c>
      <c r="D50" s="15"/>
      <c r="E50" s="15"/>
      <c r="F50" s="15"/>
      <c r="G50" s="15"/>
      <c r="H50" s="155">
        <f>MAX((H39-IF(H18&gt;0,H18,H17))*H19,0)</f>
        <v>0</v>
      </c>
      <c r="I50" s="21" t="s">
        <v>15</v>
      </c>
      <c r="J50" s="155">
        <f>MAX((J39-IF(J18&gt;0,J18,J17))*J19,0)</f>
        <v>0</v>
      </c>
      <c r="K50" s="118" t="s">
        <v>15</v>
      </c>
      <c r="L50" s="32"/>
      <c r="M50" s="21"/>
      <c r="N50" s="21"/>
      <c r="Y50" s="15"/>
      <c r="Z50" s="30"/>
      <c r="AA50" s="30"/>
      <c r="AB50" s="30"/>
      <c r="AC50" s="30"/>
      <c r="AD50" s="30"/>
      <c r="AE50" s="30"/>
      <c r="AF50" s="30"/>
      <c r="AG50" s="15"/>
      <c r="AH50" s="18"/>
      <c r="AI50" s="30"/>
      <c r="AJ50" s="30"/>
      <c r="AK50" s="30"/>
      <c r="AL50" s="30"/>
      <c r="AM50" s="30"/>
      <c r="AN50" s="30"/>
      <c r="AO50" s="30"/>
      <c r="AP50" s="15"/>
      <c r="AQ50" s="15"/>
    </row>
    <row r="51" spans="1:43" x14ac:dyDescent="0.2">
      <c r="A51" s="202"/>
      <c r="B51" s="13"/>
      <c r="C51" s="151" t="s">
        <v>67</v>
      </c>
      <c r="D51" s="59"/>
      <c r="E51" s="59"/>
      <c r="F51" s="59"/>
      <c r="G51" s="59"/>
      <c r="H51" s="156">
        <f>MIN(H49+H50,H15)</f>
        <v>0</v>
      </c>
      <c r="I51" s="21" t="s">
        <v>15</v>
      </c>
      <c r="J51" s="156">
        <f>MIN(J49+J50,J15)</f>
        <v>0</v>
      </c>
      <c r="K51" s="76" t="s">
        <v>15</v>
      </c>
      <c r="L51" s="62"/>
      <c r="M51" s="21"/>
      <c r="N51" s="21"/>
      <c r="Y51" s="15"/>
      <c r="Z51" s="30"/>
      <c r="AA51" s="30"/>
      <c r="AB51" s="30"/>
      <c r="AC51" s="30"/>
      <c r="AD51" s="30"/>
      <c r="AE51" s="30"/>
      <c r="AF51" s="30"/>
      <c r="AG51" s="15"/>
      <c r="AH51" s="18"/>
      <c r="AI51" s="30"/>
      <c r="AJ51" s="30"/>
      <c r="AK51" s="30"/>
      <c r="AL51" s="30"/>
      <c r="AM51" s="30"/>
      <c r="AN51" s="30"/>
      <c r="AO51" s="30"/>
      <c r="AP51" s="15"/>
      <c r="AQ51" s="15"/>
    </row>
    <row r="52" spans="1:43" x14ac:dyDescent="0.2">
      <c r="A52" s="202"/>
      <c r="B52" s="13"/>
      <c r="C52" s="151" t="s">
        <v>25</v>
      </c>
      <c r="D52" s="59"/>
      <c r="E52" s="59"/>
      <c r="F52" s="59"/>
      <c r="G52" s="15"/>
      <c r="H52" s="15"/>
      <c r="I52" s="113">
        <f>IF((H22+J22)&gt;0,(H22*H51+J22*J51)/(H22+J22),0)</f>
        <v>0</v>
      </c>
      <c r="J52" s="15"/>
      <c r="K52" s="76"/>
      <c r="L52" s="62"/>
      <c r="M52" s="21"/>
      <c r="N52" s="21"/>
      <c r="Y52" s="15"/>
      <c r="Z52" s="30"/>
      <c r="AA52" s="30"/>
      <c r="AB52" s="30"/>
      <c r="AC52" s="30"/>
      <c r="AD52" s="30"/>
      <c r="AE52" s="30"/>
      <c r="AF52" s="30"/>
      <c r="AG52" s="15"/>
      <c r="AH52" s="18"/>
      <c r="AI52" s="30"/>
      <c r="AJ52" s="30"/>
      <c r="AK52" s="30"/>
      <c r="AL52" s="30"/>
      <c r="AM52" s="30"/>
      <c r="AN52" s="30"/>
      <c r="AO52" s="30"/>
      <c r="AP52" s="15"/>
      <c r="AQ52" s="15"/>
    </row>
    <row r="53" spans="1:43" x14ac:dyDescent="0.2">
      <c r="A53" s="202"/>
      <c r="B53" s="13"/>
      <c r="C53" s="151" t="s">
        <v>26</v>
      </c>
      <c r="D53" s="59"/>
      <c r="E53" s="59"/>
      <c r="F53" s="59"/>
      <c r="G53" s="15"/>
      <c r="H53" s="15"/>
      <c r="I53" s="63">
        <f>(H22+J22)*I52</f>
        <v>0</v>
      </c>
      <c r="J53" s="62"/>
      <c r="K53" s="76"/>
      <c r="L53" s="62"/>
      <c r="Y53" s="15"/>
      <c r="Z53" s="30"/>
      <c r="AA53" s="30"/>
      <c r="AB53" s="30"/>
      <c r="AC53" s="30"/>
      <c r="AD53" s="30"/>
      <c r="AE53" s="30"/>
      <c r="AF53" s="30"/>
      <c r="AG53" s="15"/>
      <c r="AH53" s="18"/>
      <c r="AI53" s="30"/>
      <c r="AJ53" s="30"/>
      <c r="AK53" s="30"/>
      <c r="AL53" s="30"/>
      <c r="AM53" s="30"/>
      <c r="AN53" s="30"/>
      <c r="AO53" s="30"/>
      <c r="AP53" s="15"/>
      <c r="AQ53" s="15"/>
    </row>
    <row r="54" spans="1:43" x14ac:dyDescent="0.2">
      <c r="A54" s="202"/>
      <c r="B54" s="13"/>
      <c r="C54" s="151" t="s">
        <v>64</v>
      </c>
      <c r="D54" s="59"/>
      <c r="E54" s="59"/>
      <c r="F54" s="59"/>
      <c r="G54" s="15"/>
      <c r="H54" s="15"/>
      <c r="I54" s="43"/>
      <c r="J54" s="53"/>
      <c r="K54" s="76"/>
      <c r="Y54" s="15"/>
      <c r="Z54" s="30"/>
      <c r="AA54" s="30"/>
      <c r="AB54" s="30"/>
      <c r="AC54" s="30"/>
      <c r="AD54" s="30"/>
      <c r="AE54" s="30"/>
      <c r="AF54" s="30"/>
      <c r="AG54" s="15"/>
      <c r="AH54" s="18"/>
      <c r="AI54" s="30"/>
      <c r="AJ54" s="30"/>
      <c r="AK54" s="30"/>
      <c r="AL54" s="30"/>
      <c r="AM54" s="30"/>
      <c r="AN54" s="30"/>
      <c r="AO54" s="30"/>
      <c r="AP54" s="15"/>
      <c r="AQ54" s="15"/>
    </row>
    <row r="55" spans="1:43" x14ac:dyDescent="0.2">
      <c r="A55" s="202"/>
      <c r="B55" s="13"/>
      <c r="C55" s="152" t="s">
        <v>65</v>
      </c>
      <c r="D55" s="81"/>
      <c r="E55" s="81"/>
      <c r="F55" s="81"/>
      <c r="G55" s="77"/>
      <c r="H55" s="77"/>
      <c r="I55" s="117">
        <f>I53-I54</f>
        <v>0</v>
      </c>
      <c r="J55" s="119"/>
      <c r="K55" s="78"/>
      <c r="Y55" s="15"/>
      <c r="Z55" s="30"/>
      <c r="AA55" s="30"/>
      <c r="AB55" s="30"/>
      <c r="AC55" s="30"/>
      <c r="AD55" s="30"/>
      <c r="AE55" s="30"/>
      <c r="AF55" s="30"/>
      <c r="AG55" s="15"/>
      <c r="AH55" s="18"/>
      <c r="AI55" s="30"/>
      <c r="AJ55" s="30"/>
      <c r="AK55" s="30"/>
      <c r="AL55" s="30"/>
      <c r="AM55" s="30"/>
      <c r="AN55" s="30"/>
      <c r="AO55" s="30"/>
      <c r="AP55" s="15"/>
      <c r="AQ55" s="15"/>
    </row>
    <row r="56" spans="1:43" x14ac:dyDescent="0.2">
      <c r="A56" s="202"/>
      <c r="B56" s="13"/>
      <c r="C56" s="106"/>
      <c r="D56" s="97"/>
      <c r="E56" s="97"/>
      <c r="F56" s="97"/>
      <c r="G56" s="97"/>
      <c r="H56" s="107"/>
      <c r="I56" s="108"/>
      <c r="J56" s="107"/>
      <c r="K56" s="21"/>
      <c r="L56" s="21"/>
      <c r="M56" s="21"/>
      <c r="N56" s="21"/>
      <c r="O56" s="21"/>
      <c r="P56" s="21"/>
      <c r="Q56" s="21"/>
      <c r="R56" s="21"/>
      <c r="S56" s="21"/>
      <c r="T56" s="21"/>
      <c r="U56" s="21"/>
      <c r="V56" s="21"/>
      <c r="W56" s="21"/>
      <c r="X56" s="21"/>
      <c r="Y56" s="21"/>
      <c r="Z56" s="109"/>
      <c r="AA56" s="30"/>
      <c r="AB56" s="30"/>
      <c r="AC56" s="30"/>
      <c r="AD56" s="30"/>
      <c r="AE56" s="30"/>
      <c r="AF56" s="30"/>
      <c r="AG56" s="15"/>
      <c r="AH56" s="18"/>
      <c r="AI56" s="30"/>
      <c r="AJ56" s="30"/>
      <c r="AK56" s="30"/>
      <c r="AL56" s="30"/>
      <c r="AM56" s="30"/>
      <c r="AN56" s="30"/>
      <c r="AO56" s="30"/>
      <c r="AP56" s="15"/>
      <c r="AQ56" s="15"/>
    </row>
    <row r="57" spans="1:43" x14ac:dyDescent="0.2">
      <c r="C57" s="198" t="s">
        <v>91</v>
      </c>
      <c r="E57" s="5"/>
      <c r="F57" s="4"/>
      <c r="G57" s="4"/>
      <c r="H57" s="4"/>
      <c r="I57" s="4"/>
      <c r="J57" s="4"/>
      <c r="K57" s="4"/>
      <c r="L57" s="4"/>
      <c r="M57" s="1"/>
    </row>
    <row r="58" spans="1:43" x14ac:dyDescent="0.2">
      <c r="C58" s="219" t="s">
        <v>6</v>
      </c>
      <c r="E58" s="1"/>
      <c r="F58" s="1"/>
      <c r="G58" s="1"/>
      <c r="H58" s="1"/>
      <c r="I58" s="1"/>
      <c r="J58" s="1"/>
      <c r="K58" s="1"/>
      <c r="L58" s="1"/>
      <c r="M58" s="1"/>
    </row>
    <row r="59" spans="1:43" x14ac:dyDescent="0.2">
      <c r="C59" s="2" t="s">
        <v>7</v>
      </c>
      <c r="E59" s="1"/>
      <c r="F59" s="1"/>
      <c r="G59" s="1"/>
      <c r="H59" s="1"/>
      <c r="I59" s="1"/>
      <c r="J59" s="1"/>
      <c r="K59" s="1"/>
      <c r="L59" s="1"/>
      <c r="M59" s="1"/>
      <c r="N59" s="15"/>
    </row>
    <row r="60" spans="1:43" x14ac:dyDescent="0.2">
      <c r="C60" s="229">
        <f ca="1">TODAY()</f>
        <v>43132</v>
      </c>
      <c r="D60" s="229"/>
      <c r="E60" s="7"/>
      <c r="F60" s="3"/>
      <c r="G60" s="3"/>
      <c r="H60" s="3"/>
      <c r="I60" s="27"/>
      <c r="J60" s="3"/>
      <c r="K60" s="3"/>
      <c r="L60" s="3"/>
      <c r="M60" s="3"/>
    </row>
    <row r="61" spans="1:43" x14ac:dyDescent="0.2">
      <c r="C61" s="8"/>
      <c r="D61" s="14" t="s">
        <v>8</v>
      </c>
      <c r="N61" s="1"/>
    </row>
    <row r="62" spans="1:43" x14ac:dyDescent="0.2">
      <c r="C62" s="13"/>
      <c r="D62" s="14" t="s">
        <v>8</v>
      </c>
      <c r="N62" s="1"/>
    </row>
    <row r="63" spans="1:43" x14ac:dyDescent="0.2">
      <c r="C63" s="13"/>
      <c r="N63" s="1"/>
    </row>
    <row r="64" spans="1:43" ht="8.1" customHeight="1" x14ac:dyDescent="0.2">
      <c r="C64" s="28" t="s">
        <v>9</v>
      </c>
      <c r="E64" s="29"/>
      <c r="F64" s="29"/>
      <c r="G64" s="29"/>
      <c r="H64" s="29"/>
      <c r="I64" s="29"/>
      <c r="J64" s="29"/>
      <c r="K64" s="29"/>
      <c r="L64" s="29"/>
      <c r="N64" s="3"/>
    </row>
    <row r="65" spans="3:13" x14ac:dyDescent="0.2">
      <c r="C65" s="221" t="s">
        <v>84</v>
      </c>
      <c r="D65" s="221"/>
      <c r="E65" s="221"/>
      <c r="F65" s="221"/>
      <c r="G65" s="221"/>
      <c r="H65" s="221"/>
      <c r="I65" s="221"/>
      <c r="J65" s="221"/>
      <c r="K65" s="221"/>
      <c r="L65" s="190"/>
      <c r="M65" s="190"/>
    </row>
    <row r="66" spans="3:13" ht="17.25" customHeight="1" x14ac:dyDescent="0.2">
      <c r="C66" s="221"/>
      <c r="D66" s="221"/>
      <c r="E66" s="221"/>
      <c r="F66" s="221"/>
      <c r="G66" s="221"/>
      <c r="H66" s="221"/>
      <c r="I66" s="221"/>
      <c r="J66" s="221"/>
      <c r="K66" s="221"/>
      <c r="L66" s="190"/>
      <c r="M66" s="190"/>
    </row>
    <row r="67" spans="3:13" ht="17.25" customHeight="1" x14ac:dyDescent="0.2">
      <c r="C67" s="221" t="s">
        <v>83</v>
      </c>
      <c r="D67" s="221"/>
      <c r="E67" s="221"/>
      <c r="F67" s="221"/>
      <c r="G67" s="221"/>
      <c r="H67" s="221"/>
      <c r="I67" s="221"/>
      <c r="J67" s="221"/>
      <c r="K67" s="221"/>
      <c r="L67" s="190"/>
      <c r="M67" s="190"/>
    </row>
    <row r="68" spans="3:13" x14ac:dyDescent="0.2">
      <c r="C68" s="13"/>
    </row>
  </sheetData>
  <sheetProtection sheet="1" objects="1" scenarios="1"/>
  <mergeCells count="13">
    <mergeCell ref="F26:G26"/>
    <mergeCell ref="C3:I3"/>
    <mergeCell ref="C5:G5"/>
    <mergeCell ref="C6:F6"/>
    <mergeCell ref="F24:G24"/>
    <mergeCell ref="F25:G25"/>
    <mergeCell ref="C67:K67"/>
    <mergeCell ref="F27:G27"/>
    <mergeCell ref="F28:G28"/>
    <mergeCell ref="F29:G29"/>
    <mergeCell ref="F30:G30"/>
    <mergeCell ref="C60:D60"/>
    <mergeCell ref="C65:K66"/>
  </mergeCells>
  <dataValidations count="12">
    <dataValidation allowBlank="1" showErrorMessage="1" prompt="This will be the starting point to calculate the actual rent.  If the rent is to be a percent of the entire gross income per acre, enter zero here or leave it blank." sqref="H17:K17"/>
    <dataValidation allowBlank="1" showErrorMessage="1" prompt="Enter the expected price that will be used to calculate the rent.  After harvest the actual price can be entered to calculate the actual rent." sqref="H31:K32"/>
    <dataValidation allowBlank="1" showErrorMessage="1" prompt="After harvest the actual yield can be entered to calculate the actual rent." sqref="H25:K30 M25:M30"/>
    <dataValidation allowBlank="1" showErrorMessage="1" prompt="The cash rent will be this percent of the actual gross income." sqref="H41:K46 H49:J55 L41:L55"/>
    <dataValidation allowBlank="1" showInputMessage="1" showErrorMessage="1" prompt="This will be the starting point to calculate the actual rent.  If the rent is to be a percent of the entire gross income per acre, enter zero here or leave it blank." sqref="H14 H16"/>
    <dataValidation allowBlank="1" showInputMessage="1" showErrorMessage="1" prompt="This will be the starting point to calculate the actual rent. If the rent is to be a percent of the entire gross income, enter zero here or leave it blank." sqref="J14 J16"/>
    <dataValidation allowBlank="1" showInputMessage="1" showErrorMessage="1" prompt="Gross income in excess of this amount will be shared.  Can be an estimate of tenant's breakeven revenue for this crop.  If the rent is to be a percent of the entire gross revenue, enter zero here or leave it blank." sqref="J18 H18"/>
    <dataValidation allowBlank="1" showInputMessage="1" showErrorMessage="1" prompt="This will be the minimum cash rent under any price and yield combination." sqref="H10 J10"/>
    <dataValidation allowBlank="1" showInputMessage="1" showErrorMessage="1" prompt="After harvest the actual yield can be entered to calculate the actual rent." sqref="J23:J24 H23:H24"/>
    <dataValidation allowBlank="1" showInputMessage="1" showErrorMessage="1" prompt="Include acres suitable for row crops, only." sqref="J22 H22"/>
    <dataValidation allowBlank="1" showInputMessage="1" showErrorMessage="1" prompt="This will be the maximum cash rent under any price and yield combination." sqref="H11 J11 H15 J15"/>
    <dataValidation allowBlank="1" showInputMessage="1" showErrorMessage="1" prompt="The cash rent will be this percent of the actual gross income." sqref="H47 H9 J9 J47"/>
  </dataValidations>
  <hyperlinks>
    <hyperlink ref="C3:D3" r:id="rId1" display="Estimating the Field Capacity of Farm Machines"/>
    <hyperlink ref="C3" r:id="rId2" display="Learn in the Financial Information section"/>
    <hyperlink ref="C3:I3" r:id="rId3" display="For more information, see the information file &quot;Flexible Farm Lease Agreements&quot;"/>
    <hyperlink ref="C58" r:id="rId4"/>
  </hyperlinks>
  <pageMargins left="0.65" right="0.61" top="0.73" bottom="0.5" header="0.5" footer="0.5"/>
  <pageSetup scale="83" orientation="portrait" r:id="rId5"/>
  <headerFooter alignWithMargins="0">
    <oddHeader>&amp;LIowa State University Extension and Outreach &amp;RAg Decision Maker File C2-21</oddHeader>
    <oddFooter>&amp;Lhttp://www.extension.iastate.edu/agdm/wholefarm/xls/c2-21flexiblerentanalysis.xlsx</oddFooter>
  </headerFooter>
  <drawing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AQ90"/>
  <sheetViews>
    <sheetView showGridLines="0" topLeftCell="A64" workbookViewId="0">
      <selection activeCell="M47" sqref="M47"/>
    </sheetView>
  </sheetViews>
  <sheetFormatPr defaultColWidth="9.140625" defaultRowHeight="12.75" x14ac:dyDescent="0.2"/>
  <cols>
    <col min="1" max="1" width="1.7109375" style="203" customWidth="1"/>
    <col min="2" max="2" width="1.7109375" style="14" customWidth="1"/>
    <col min="3" max="3" width="9.42578125" style="14" bestFit="1" customWidth="1"/>
    <col min="4" max="6" width="10.7109375" style="14" customWidth="1"/>
    <col min="7" max="7" width="12.140625" style="14" customWidth="1"/>
    <col min="8" max="8" width="13.28515625" style="14" customWidth="1"/>
    <col min="9" max="9" width="11.7109375" style="14" customWidth="1"/>
    <col min="10" max="10" width="13.28515625" style="14" customWidth="1"/>
    <col min="11" max="11" width="11.85546875" style="14" customWidth="1"/>
    <col min="12" max="12" width="13.28515625" style="14" customWidth="1"/>
    <col min="13" max="13" width="10.7109375" style="14" customWidth="1"/>
    <col min="14" max="14" width="3.28515625" style="14" customWidth="1"/>
    <col min="15" max="18" width="9.140625" style="14"/>
    <col min="19" max="19" width="9.140625" style="14" customWidth="1"/>
    <col min="20" max="16384" width="9.140625" style="14"/>
  </cols>
  <sheetData>
    <row r="1" spans="1:43" s="204" customFormat="1" ht="18.75" thickBot="1" x14ac:dyDescent="0.3">
      <c r="C1" s="204" t="s">
        <v>86</v>
      </c>
      <c r="Z1" s="205"/>
    </row>
    <row r="2" spans="1:43" s="3" customFormat="1" ht="15.75" thickTop="1" x14ac:dyDescent="0.25">
      <c r="A2" s="200"/>
      <c r="B2" s="8"/>
      <c r="C2" s="9" t="s">
        <v>87</v>
      </c>
      <c r="D2" s="10"/>
      <c r="Y2" s="11"/>
      <c r="Z2" s="11"/>
      <c r="AA2" s="11"/>
      <c r="AB2" s="11"/>
      <c r="AC2" s="11"/>
      <c r="AD2" s="11"/>
      <c r="AE2" s="11"/>
      <c r="AF2" s="11"/>
      <c r="AG2" s="11"/>
      <c r="AH2" s="11"/>
      <c r="AI2" s="11"/>
      <c r="AJ2" s="11"/>
      <c r="AK2" s="11"/>
      <c r="AL2" s="11"/>
      <c r="AM2" s="11"/>
      <c r="AN2" s="11"/>
      <c r="AO2" s="11"/>
      <c r="AP2" s="11"/>
      <c r="AQ2" s="11"/>
    </row>
    <row r="3" spans="1:43" s="3" customFormat="1" ht="12.75" customHeight="1" x14ac:dyDescent="0.2">
      <c r="A3" s="200"/>
      <c r="B3" s="8"/>
      <c r="C3" s="222" t="s">
        <v>20</v>
      </c>
      <c r="D3" s="223"/>
      <c r="E3" s="223"/>
      <c r="F3" s="223"/>
      <c r="G3" s="223"/>
      <c r="H3" s="223"/>
      <c r="I3" s="223"/>
      <c r="J3" s="12"/>
      <c r="K3" s="12"/>
      <c r="P3" s="33"/>
      <c r="Q3" s="33"/>
      <c r="R3" s="33"/>
      <c r="S3" s="33"/>
      <c r="T3" s="33"/>
      <c r="U3" s="33"/>
      <c r="V3" s="33"/>
      <c r="W3" s="33"/>
      <c r="X3" s="33"/>
      <c r="Y3" s="11"/>
      <c r="Z3" s="11"/>
      <c r="AA3" s="11"/>
      <c r="AB3" s="11"/>
      <c r="AC3" s="11"/>
      <c r="AD3" s="11"/>
      <c r="AE3" s="11"/>
      <c r="AF3" s="11"/>
      <c r="AG3" s="11"/>
      <c r="AH3" s="11"/>
      <c r="AI3" s="11"/>
      <c r="AJ3" s="11"/>
      <c r="AK3" s="11"/>
      <c r="AL3" s="11"/>
      <c r="AM3" s="11"/>
      <c r="AN3" s="11"/>
      <c r="AO3" s="11"/>
      <c r="AP3" s="11"/>
    </row>
    <row r="4" spans="1:43" s="3" customFormat="1" ht="9" customHeight="1" x14ac:dyDescent="0.2">
      <c r="A4" s="200"/>
      <c r="B4" s="8"/>
      <c r="P4" s="33"/>
      <c r="Q4" s="33"/>
      <c r="S4" s="33"/>
      <c r="T4" s="33"/>
      <c r="U4" s="33"/>
      <c r="V4" s="33"/>
      <c r="W4" s="33"/>
      <c r="X4" s="33"/>
      <c r="Y4" s="11"/>
      <c r="Z4" s="11"/>
      <c r="AA4" s="11"/>
      <c r="AB4" s="11"/>
      <c r="AC4" s="11"/>
      <c r="AD4" s="11"/>
      <c r="AE4" s="11"/>
      <c r="AF4" s="11"/>
      <c r="AG4" s="11"/>
      <c r="AH4" s="11"/>
      <c r="AI4" s="11"/>
      <c r="AJ4" s="11"/>
      <c r="AK4" s="11"/>
      <c r="AL4" s="11"/>
      <c r="AM4" s="11"/>
      <c r="AN4" s="11"/>
      <c r="AO4" s="11"/>
      <c r="AP4" s="11"/>
    </row>
    <row r="5" spans="1:43" customFormat="1" x14ac:dyDescent="0.2">
      <c r="A5" s="201"/>
      <c r="B5" s="44"/>
      <c r="C5" s="227" t="s">
        <v>18</v>
      </c>
      <c r="D5" s="227"/>
      <c r="E5" s="227"/>
      <c r="F5" s="227"/>
      <c r="G5" s="227"/>
      <c r="H5" s="45"/>
      <c r="P5" s="33"/>
      <c r="Q5" s="33"/>
      <c r="R5" s="33"/>
      <c r="S5" s="33"/>
      <c r="T5" s="33"/>
      <c r="U5" s="33"/>
      <c r="V5" s="33"/>
      <c r="W5" s="33"/>
      <c r="X5" s="33"/>
      <c r="Y5" s="183"/>
    </row>
    <row r="6" spans="1:43" x14ac:dyDescent="0.2">
      <c r="A6" s="202"/>
      <c r="B6" s="13"/>
      <c r="C6" s="232" t="s">
        <v>10</v>
      </c>
      <c r="D6" s="225"/>
      <c r="E6" s="225"/>
      <c r="F6" s="226"/>
      <c r="L6" s="21"/>
      <c r="M6" s="21"/>
      <c r="N6" s="21"/>
      <c r="P6" s="33"/>
      <c r="Q6" s="33"/>
      <c r="R6" s="33"/>
      <c r="S6" s="33"/>
      <c r="T6" s="33"/>
      <c r="U6" s="33"/>
      <c r="V6" s="33"/>
      <c r="W6" s="33"/>
      <c r="X6" s="33"/>
      <c r="Y6" s="15"/>
      <c r="Z6" s="15"/>
      <c r="AA6" s="15"/>
      <c r="AB6" s="15"/>
      <c r="AC6" s="15"/>
      <c r="AD6" s="15"/>
      <c r="AE6" s="15"/>
      <c r="AF6" s="15"/>
      <c r="AG6" s="15"/>
      <c r="AH6" s="15"/>
      <c r="AI6" s="15"/>
      <c r="AJ6" s="15"/>
      <c r="AK6" s="15"/>
      <c r="AL6" s="15"/>
      <c r="AM6" s="15"/>
      <c r="AN6" s="15"/>
      <c r="AO6" s="15"/>
      <c r="AP6" s="15"/>
    </row>
    <row r="7" spans="1:43" x14ac:dyDescent="0.2">
      <c r="A7" s="202"/>
      <c r="B7" s="13"/>
      <c r="C7" s="60"/>
      <c r="D7" s="60"/>
      <c r="E7" s="60"/>
      <c r="F7" s="60"/>
      <c r="G7" s="60"/>
      <c r="H7" s="233" t="s">
        <v>48</v>
      </c>
      <c r="I7" s="233"/>
      <c r="J7" s="233"/>
      <c r="L7" s="97"/>
      <c r="M7" s="21"/>
      <c r="N7" s="21"/>
      <c r="P7" s="33"/>
      <c r="Q7" s="33"/>
      <c r="R7" s="33"/>
      <c r="S7" s="33"/>
      <c r="T7" s="33"/>
      <c r="U7" s="33"/>
      <c r="V7" s="33"/>
      <c r="W7" s="33"/>
      <c r="X7" s="33"/>
      <c r="Y7" s="15"/>
      <c r="Z7" s="15"/>
      <c r="AA7" s="15"/>
      <c r="AB7" s="15"/>
      <c r="AC7" s="15"/>
      <c r="AD7" s="15"/>
      <c r="AE7" s="15"/>
      <c r="AF7" s="15"/>
      <c r="AG7" s="15"/>
      <c r="AH7" s="15"/>
      <c r="AI7" s="15"/>
      <c r="AJ7" s="15"/>
      <c r="AK7" s="15"/>
      <c r="AL7" s="15"/>
      <c r="AM7" s="15"/>
      <c r="AN7" s="15"/>
      <c r="AO7" s="15"/>
      <c r="AP7" s="15"/>
    </row>
    <row r="8" spans="1:43" x14ac:dyDescent="0.2">
      <c r="A8" s="202"/>
      <c r="B8" s="13"/>
      <c r="C8" s="66" t="s">
        <v>21</v>
      </c>
      <c r="D8" s="59"/>
      <c r="E8" s="59"/>
      <c r="F8" s="59"/>
      <c r="G8" s="59"/>
      <c r="H8" s="16" t="s">
        <v>0</v>
      </c>
      <c r="I8" s="16"/>
      <c r="J8" s="16" t="s">
        <v>1</v>
      </c>
      <c r="L8" s="21"/>
      <c r="M8" s="66"/>
      <c r="N8" s="21"/>
      <c r="P8" s="33"/>
      <c r="Q8" s="33"/>
      <c r="R8" s="33"/>
      <c r="S8" s="33"/>
      <c r="T8" s="33"/>
      <c r="U8" s="33"/>
      <c r="V8" s="33"/>
      <c r="W8" s="33"/>
      <c r="X8" s="33"/>
      <c r="Y8" s="15"/>
      <c r="Z8" s="15"/>
      <c r="AA8" s="15"/>
      <c r="AB8" s="15"/>
      <c r="AC8" s="15"/>
      <c r="AD8" s="15"/>
      <c r="AE8" s="15"/>
      <c r="AF8" s="15"/>
      <c r="AG8" s="15"/>
      <c r="AH8" s="15"/>
      <c r="AI8" s="15"/>
      <c r="AJ8" s="15"/>
      <c r="AK8" s="15"/>
      <c r="AL8" s="15"/>
      <c r="AM8" s="15"/>
      <c r="AN8" s="15"/>
      <c r="AO8" s="15"/>
      <c r="AP8" s="15"/>
    </row>
    <row r="9" spans="1:43" x14ac:dyDescent="0.2">
      <c r="A9" s="202"/>
      <c r="B9" s="13"/>
      <c r="C9" s="147" t="s">
        <v>28</v>
      </c>
      <c r="D9" s="59"/>
      <c r="E9" s="59"/>
      <c r="F9" s="59"/>
      <c r="G9" s="59"/>
      <c r="H9" s="41">
        <v>0.3</v>
      </c>
      <c r="J9" s="41">
        <v>0.4</v>
      </c>
      <c r="L9" s="68"/>
      <c r="M9" s="21"/>
      <c r="N9" s="21"/>
      <c r="P9" s="33"/>
      <c r="Q9" s="33"/>
      <c r="R9" s="33"/>
      <c r="S9" s="33"/>
      <c r="T9" s="33"/>
      <c r="U9" s="33"/>
      <c r="V9" s="33"/>
      <c r="W9" s="33"/>
      <c r="X9" s="33"/>
      <c r="Y9" s="15"/>
      <c r="Z9" s="15"/>
      <c r="AA9" s="15"/>
      <c r="AB9" s="15"/>
      <c r="AC9" s="15"/>
      <c r="AD9" s="15"/>
      <c r="AE9" s="15"/>
      <c r="AF9" s="15"/>
      <c r="AG9" s="15"/>
      <c r="AH9" s="15"/>
      <c r="AI9" s="15"/>
      <c r="AJ9" s="15"/>
      <c r="AK9" s="15"/>
      <c r="AL9" s="15"/>
      <c r="AM9" s="15"/>
      <c r="AN9" s="15"/>
      <c r="AO9" s="15"/>
      <c r="AP9" s="15"/>
    </row>
    <row r="10" spans="1:43" x14ac:dyDescent="0.2">
      <c r="A10" s="202"/>
      <c r="B10" s="13"/>
      <c r="C10" s="148" t="s">
        <v>3</v>
      </c>
      <c r="D10" s="3"/>
      <c r="E10" s="3"/>
      <c r="F10" s="3"/>
      <c r="H10" s="67">
        <v>200</v>
      </c>
      <c r="I10" s="3" t="s">
        <v>15</v>
      </c>
      <c r="J10" s="67">
        <v>200</v>
      </c>
      <c r="K10" s="3" t="s">
        <v>15</v>
      </c>
      <c r="L10" s="68"/>
      <c r="M10" s="21"/>
      <c r="N10" s="21"/>
      <c r="P10" s="33"/>
      <c r="Q10" s="33"/>
      <c r="R10" s="33"/>
      <c r="S10" s="33"/>
      <c r="T10" s="33"/>
      <c r="U10" s="33"/>
      <c r="V10" s="33"/>
      <c r="W10" s="33"/>
      <c r="X10" s="33"/>
      <c r="Y10" s="15"/>
      <c r="Z10" s="15"/>
      <c r="AA10" s="15"/>
      <c r="AB10" s="15"/>
      <c r="AC10" s="15"/>
      <c r="AD10" s="15"/>
      <c r="AE10" s="15"/>
      <c r="AF10" s="15"/>
      <c r="AG10" s="15"/>
      <c r="AH10" s="15"/>
      <c r="AI10" s="15"/>
      <c r="AJ10" s="15"/>
      <c r="AK10" s="15"/>
      <c r="AL10" s="15"/>
      <c r="AM10" s="15"/>
      <c r="AN10" s="15"/>
      <c r="AO10" s="15"/>
      <c r="AP10" s="15"/>
    </row>
    <row r="11" spans="1:43" x14ac:dyDescent="0.2">
      <c r="A11" s="202"/>
      <c r="B11" s="13"/>
      <c r="C11" s="148" t="s">
        <v>4</v>
      </c>
      <c r="D11" s="3"/>
      <c r="E11" s="3"/>
      <c r="F11" s="3"/>
      <c r="H11" s="67">
        <v>400</v>
      </c>
      <c r="I11" s="3" t="s">
        <v>15</v>
      </c>
      <c r="J11" s="67">
        <v>400</v>
      </c>
      <c r="K11" s="3" t="s">
        <v>15</v>
      </c>
      <c r="L11" s="68"/>
      <c r="M11" s="21"/>
      <c r="N11" s="21"/>
      <c r="P11" s="33"/>
      <c r="Q11" s="33"/>
      <c r="R11" s="33"/>
      <c r="S11" s="33"/>
      <c r="T11" s="33"/>
      <c r="U11" s="33"/>
      <c r="V11" s="33"/>
      <c r="W11" s="33"/>
      <c r="X11" s="33"/>
      <c r="Y11" s="15"/>
      <c r="Z11" s="15"/>
      <c r="AA11" s="15"/>
      <c r="AB11" s="15"/>
      <c r="AC11" s="15"/>
      <c r="AD11" s="15"/>
      <c r="AE11" s="15"/>
      <c r="AF11" s="15"/>
      <c r="AG11" s="15"/>
      <c r="AH11" s="15"/>
      <c r="AI11" s="15"/>
      <c r="AJ11" s="15"/>
      <c r="AK11" s="15"/>
      <c r="AL11" s="15"/>
      <c r="AM11" s="15"/>
      <c r="AN11" s="15"/>
      <c r="AO11" s="15"/>
      <c r="AP11" s="15"/>
    </row>
    <row r="12" spans="1:43" ht="12.6" customHeight="1" x14ac:dyDescent="0.2">
      <c r="A12" s="202"/>
      <c r="B12" s="13"/>
      <c r="C12" s="17"/>
      <c r="D12" s="17"/>
      <c r="E12" s="17"/>
      <c r="F12" s="17"/>
      <c r="G12" s="17"/>
      <c r="L12" s="21"/>
      <c r="M12" s="21"/>
      <c r="N12" s="21"/>
      <c r="P12" s="33"/>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row>
    <row r="13" spans="1:43" ht="12.6" customHeight="1" x14ac:dyDescent="0.2">
      <c r="A13" s="202"/>
      <c r="B13" s="13"/>
      <c r="C13" s="10" t="s">
        <v>47</v>
      </c>
      <c r="H13" s="16" t="s">
        <v>0</v>
      </c>
      <c r="J13" s="16" t="s">
        <v>1</v>
      </c>
      <c r="L13" s="64"/>
      <c r="M13" s="21"/>
      <c r="N13" s="21"/>
      <c r="X13" s="15"/>
      <c r="Y13" s="15"/>
      <c r="Z13" s="15"/>
      <c r="AA13" s="15"/>
      <c r="AB13" s="15"/>
      <c r="AC13" s="15"/>
      <c r="AD13" s="15"/>
      <c r="AE13" s="15"/>
      <c r="AF13" s="15"/>
      <c r="AG13" s="15"/>
      <c r="AH13" s="15"/>
      <c r="AI13" s="15"/>
      <c r="AJ13" s="15"/>
      <c r="AK13" s="15"/>
      <c r="AL13" s="15"/>
      <c r="AM13" s="15"/>
      <c r="AN13" s="15"/>
      <c r="AO13" s="15"/>
      <c r="AP13" s="15"/>
    </row>
    <row r="14" spans="1:43" ht="12.6" customHeight="1" x14ac:dyDescent="0.2">
      <c r="A14" s="202"/>
      <c r="B14" s="13"/>
      <c r="C14" s="149" t="s">
        <v>82</v>
      </c>
      <c r="H14" s="40">
        <v>200</v>
      </c>
      <c r="I14" s="47" t="s">
        <v>15</v>
      </c>
      <c r="J14" s="6">
        <v>200</v>
      </c>
      <c r="K14" s="14" t="s">
        <v>15</v>
      </c>
      <c r="L14" s="199" t="str">
        <f>IF(H14&gt;H15,"Min. rent cannnot exceed max."," ")</f>
        <v xml:space="preserve"> </v>
      </c>
      <c r="M14" s="21"/>
      <c r="N14" s="21"/>
      <c r="O14" s="82"/>
      <c r="P14" s="83">
        <v>2</v>
      </c>
      <c r="Q14" s="84"/>
      <c r="R14" s="84"/>
      <c r="S14" s="84"/>
      <c r="T14" s="85" t="s">
        <v>40</v>
      </c>
      <c r="U14" s="84"/>
      <c r="V14" s="84"/>
      <c r="W14" s="84"/>
      <c r="X14" s="86"/>
      <c r="Y14" s="15"/>
      <c r="Z14" s="15"/>
      <c r="AA14" s="15"/>
      <c r="AB14" s="15"/>
      <c r="AC14" s="15"/>
      <c r="AD14" s="15"/>
      <c r="AE14" s="15"/>
      <c r="AF14" s="15"/>
      <c r="AG14" s="15"/>
      <c r="AH14" s="15"/>
      <c r="AI14" s="15"/>
      <c r="AJ14" s="15"/>
      <c r="AK14" s="15"/>
      <c r="AL14" s="15"/>
      <c r="AM14" s="15"/>
      <c r="AN14" s="15"/>
      <c r="AO14" s="15"/>
      <c r="AP14" s="15"/>
    </row>
    <row r="15" spans="1:43" x14ac:dyDescent="0.2">
      <c r="A15" s="202"/>
      <c r="B15" s="13"/>
      <c r="C15" s="148" t="s">
        <v>4</v>
      </c>
      <c r="D15" s="3"/>
      <c r="E15" s="3"/>
      <c r="F15" s="3"/>
      <c r="H15" s="67">
        <v>400</v>
      </c>
      <c r="I15" s="3" t="s">
        <v>15</v>
      </c>
      <c r="J15" s="67">
        <v>400</v>
      </c>
      <c r="K15" s="3" t="s">
        <v>15</v>
      </c>
      <c r="L15" s="199" t="str">
        <f>IF(J14&gt;J15,"Min. rent cannnot exceed max."," ")</f>
        <v xml:space="preserve"> </v>
      </c>
      <c r="M15" s="21"/>
      <c r="N15" s="21"/>
      <c r="O15" s="95"/>
      <c r="P15" s="51">
        <v>3</v>
      </c>
      <c r="Q15" s="49"/>
      <c r="R15" s="49"/>
      <c r="S15" s="49"/>
      <c r="T15" s="48" t="s">
        <v>41</v>
      </c>
      <c r="U15" s="49"/>
      <c r="V15" s="49"/>
      <c r="W15" s="49"/>
      <c r="X15" s="87"/>
      <c r="Y15" s="15"/>
      <c r="Z15" s="15"/>
      <c r="AA15" s="15"/>
      <c r="AB15" s="15"/>
      <c r="AC15" s="15"/>
      <c r="AD15" s="15"/>
      <c r="AE15" s="15"/>
      <c r="AF15" s="15"/>
      <c r="AG15" s="15"/>
      <c r="AH15" s="15"/>
      <c r="AI15" s="15"/>
      <c r="AJ15" s="15"/>
      <c r="AK15" s="15"/>
      <c r="AL15" s="15"/>
      <c r="AM15" s="15"/>
      <c r="AN15" s="15"/>
      <c r="AO15" s="15"/>
      <c r="AP15" s="15"/>
    </row>
    <row r="16" spans="1:43" ht="12.6" customHeight="1" x14ac:dyDescent="0.2">
      <c r="A16" s="202"/>
      <c r="B16" s="13"/>
      <c r="C16" s="149" t="s">
        <v>22</v>
      </c>
      <c r="H16" s="40">
        <v>500</v>
      </c>
      <c r="I16" s="47" t="s">
        <v>15</v>
      </c>
      <c r="J16" s="6">
        <v>275</v>
      </c>
      <c r="K16" s="47" t="s">
        <v>15</v>
      </c>
      <c r="L16" s="98"/>
      <c r="M16" s="99"/>
      <c r="N16" s="21"/>
      <c r="O16" s="88" t="s">
        <v>0</v>
      </c>
      <c r="P16" s="57">
        <f t="shared" ref="P16:X16" si="0">E53</f>
        <v>1.6360000000000001</v>
      </c>
      <c r="Q16" s="57">
        <f t="shared" si="0"/>
        <v>2.516</v>
      </c>
      <c r="R16" s="57">
        <f t="shared" si="0"/>
        <v>3.1500000000000004</v>
      </c>
      <c r="S16" s="57">
        <f t="shared" si="0"/>
        <v>3.694</v>
      </c>
      <c r="T16" s="57">
        <f t="shared" si="0"/>
        <v>4.2</v>
      </c>
      <c r="U16" s="57">
        <f t="shared" si="0"/>
        <v>4.7060000000000004</v>
      </c>
      <c r="V16" s="57">
        <f t="shared" si="0"/>
        <v>5.25</v>
      </c>
      <c r="W16" s="57">
        <f t="shared" si="0"/>
        <v>5.8840000000000003</v>
      </c>
      <c r="X16" s="177">
        <f t="shared" si="0"/>
        <v>6.7640000000000002</v>
      </c>
      <c r="Y16" s="15"/>
      <c r="Z16" s="15"/>
      <c r="AA16" s="15"/>
      <c r="AB16" s="15"/>
      <c r="AC16" s="15"/>
      <c r="AD16" s="15"/>
      <c r="AE16" s="15"/>
      <c r="AF16" s="15"/>
      <c r="AG16" s="15"/>
      <c r="AH16" s="15"/>
      <c r="AI16" s="15"/>
      <c r="AJ16" s="15"/>
      <c r="AK16" s="15"/>
      <c r="AL16" s="15"/>
      <c r="AM16" s="15"/>
      <c r="AN16" s="15"/>
      <c r="AO16" s="15"/>
      <c r="AP16" s="15"/>
    </row>
    <row r="17" spans="1:42" ht="12.6" customHeight="1" thickBot="1" x14ac:dyDescent="0.25">
      <c r="A17" s="202"/>
      <c r="B17" s="13"/>
      <c r="C17" s="149" t="s">
        <v>27</v>
      </c>
      <c r="H17" s="61">
        <f>H14+H16+H33</f>
        <v>727</v>
      </c>
      <c r="I17" s="47" t="s">
        <v>15</v>
      </c>
      <c r="J17" s="61">
        <f>J14+J16+J33</f>
        <v>493</v>
      </c>
      <c r="K17" s="47" t="s">
        <v>15</v>
      </c>
      <c r="L17" s="61"/>
      <c r="M17" s="99"/>
      <c r="N17" s="21"/>
      <c r="O17" s="89" t="s">
        <v>2</v>
      </c>
      <c r="P17" s="58"/>
      <c r="Q17" s="36"/>
      <c r="R17" s="35"/>
      <c r="S17" s="35"/>
      <c r="T17" s="35"/>
      <c r="U17" s="35"/>
      <c r="V17" s="35"/>
      <c r="W17" s="35"/>
      <c r="X17" s="36"/>
      <c r="Y17" s="145"/>
      <c r="Z17" s="15"/>
      <c r="AA17" s="15"/>
      <c r="AB17" s="15"/>
      <c r="AC17" s="15"/>
      <c r="AD17" s="15"/>
      <c r="AE17" s="15"/>
      <c r="AF17" s="15"/>
      <c r="AG17" s="15"/>
      <c r="AH17" s="15"/>
      <c r="AI17" s="15"/>
      <c r="AJ17" s="15"/>
      <c r="AK17" s="15"/>
      <c r="AL17" s="15"/>
      <c r="AM17" s="15"/>
      <c r="AN17" s="15"/>
      <c r="AO17" s="15"/>
      <c r="AP17" s="15"/>
    </row>
    <row r="18" spans="1:42" ht="12.6" customHeight="1" x14ac:dyDescent="0.2">
      <c r="A18" s="202"/>
      <c r="B18" s="13"/>
      <c r="C18" s="149" t="s">
        <v>23</v>
      </c>
      <c r="H18" s="40"/>
      <c r="I18" s="47" t="s">
        <v>15</v>
      </c>
      <c r="J18" s="40"/>
      <c r="K18" s="47" t="s">
        <v>15</v>
      </c>
      <c r="L18" s="61"/>
      <c r="M18" s="99"/>
      <c r="N18" s="21"/>
      <c r="O18" s="90">
        <f t="shared" ref="O18:O26" si="1">D54</f>
        <v>128.976</v>
      </c>
      <c r="P18" s="184">
        <f t="shared" ref="P18:X26" si="2">CHOOSE($H$29,IF($O18&lt;$H$31*$H$32,($H$31*$H$32-$O18)*$H$30,0),IF($O18*(P$16+0.45)&lt;MAX(P$16+0.45,$H$30)*$H$31*$H$32,MAX(P$16+0.45,$H$30)*$H$31*$H$32-$O18*(P$16+0.45),0),IF($O18*(P$16+0.45)&lt;$H$30*$H$31*$H$32,$H$30*$H$31*$H$32-$O18*(P$16+0.45),0))-$H$33</f>
        <v>343.95606399999997</v>
      </c>
      <c r="Q18" s="184">
        <f t="shared" si="2"/>
        <v>230.45718399999998</v>
      </c>
      <c r="R18" s="184">
        <f t="shared" si="2"/>
        <v>148.68639999999994</v>
      </c>
      <c r="S18" s="184">
        <f t="shared" si="2"/>
        <v>78.52345600000001</v>
      </c>
      <c r="T18" s="184">
        <f t="shared" si="2"/>
        <v>13.26159999999993</v>
      </c>
      <c r="U18" s="184">
        <f t="shared" si="2"/>
        <v>-27</v>
      </c>
      <c r="V18" s="184">
        <f t="shared" si="2"/>
        <v>-27</v>
      </c>
      <c r="W18" s="184">
        <f t="shared" si="2"/>
        <v>-27</v>
      </c>
      <c r="X18" s="185">
        <f t="shared" si="2"/>
        <v>-27</v>
      </c>
      <c r="Y18" s="15"/>
      <c r="Z18" s="15"/>
      <c r="AA18" s="15"/>
      <c r="AB18" s="15"/>
      <c r="AC18" s="15"/>
      <c r="AD18" s="15"/>
      <c r="AE18" s="15"/>
      <c r="AF18" s="15"/>
      <c r="AG18" s="15"/>
      <c r="AH18" s="15"/>
      <c r="AI18" s="15"/>
      <c r="AJ18" s="15"/>
      <c r="AK18" s="15"/>
      <c r="AL18" s="15"/>
      <c r="AM18" s="15"/>
      <c r="AN18" s="15"/>
      <c r="AO18" s="15"/>
      <c r="AP18" s="15"/>
    </row>
    <row r="19" spans="1:42" x14ac:dyDescent="0.2">
      <c r="A19" s="202"/>
      <c r="B19" s="13"/>
      <c r="C19" s="149" t="s">
        <v>24</v>
      </c>
      <c r="H19" s="171">
        <v>0.3</v>
      </c>
      <c r="J19" s="171">
        <v>0.4</v>
      </c>
      <c r="L19" s="68"/>
      <c r="M19" s="21"/>
      <c r="N19" s="21"/>
      <c r="O19" s="90">
        <f t="shared" si="1"/>
        <v>143.05600000000001</v>
      </c>
      <c r="P19" s="184">
        <f t="shared" si="2"/>
        <v>314.58518399999991</v>
      </c>
      <c r="Q19" s="184">
        <f t="shared" si="2"/>
        <v>188.69590399999993</v>
      </c>
      <c r="R19" s="184">
        <f t="shared" si="2"/>
        <v>97.998399999999833</v>
      </c>
      <c r="S19" s="184">
        <f t="shared" si="2"/>
        <v>20.175935999999979</v>
      </c>
      <c r="T19" s="184">
        <f t="shared" si="2"/>
        <v>-27</v>
      </c>
      <c r="U19" s="184">
        <f t="shared" si="2"/>
        <v>-27</v>
      </c>
      <c r="V19" s="184">
        <f t="shared" si="2"/>
        <v>-27</v>
      </c>
      <c r="W19" s="184">
        <f t="shared" si="2"/>
        <v>-27</v>
      </c>
      <c r="X19" s="185">
        <f t="shared" si="2"/>
        <v>-27</v>
      </c>
      <c r="Y19" s="30"/>
      <c r="Z19" s="30"/>
      <c r="AA19" s="30"/>
      <c r="AB19" s="30"/>
      <c r="AC19" s="30"/>
      <c r="AD19" s="30"/>
      <c r="AE19" s="30"/>
      <c r="AF19" s="15"/>
      <c r="AG19" s="18"/>
      <c r="AH19" s="30"/>
      <c r="AI19" s="30"/>
      <c r="AJ19" s="30"/>
      <c r="AK19" s="30"/>
      <c r="AL19" s="30"/>
      <c r="AM19" s="30"/>
      <c r="AN19" s="30"/>
      <c r="AO19" s="15"/>
      <c r="AP19" s="15"/>
    </row>
    <row r="20" spans="1:42" x14ac:dyDescent="0.2">
      <c r="A20" s="202"/>
      <c r="B20" s="13"/>
      <c r="L20" s="21"/>
      <c r="M20" s="21"/>
      <c r="N20" s="21"/>
      <c r="O20" s="90">
        <f t="shared" si="1"/>
        <v>153.19999999999999</v>
      </c>
      <c r="P20" s="184">
        <f t="shared" si="2"/>
        <v>293.4248</v>
      </c>
      <c r="Q20" s="184">
        <f t="shared" si="2"/>
        <v>158.60880000000003</v>
      </c>
      <c r="R20" s="184">
        <f t="shared" si="2"/>
        <v>61.479999999999905</v>
      </c>
      <c r="S20" s="184">
        <f t="shared" si="2"/>
        <v>-21.860799999999927</v>
      </c>
      <c r="T20" s="184">
        <f t="shared" si="2"/>
        <v>-27</v>
      </c>
      <c r="U20" s="184">
        <f t="shared" si="2"/>
        <v>-27</v>
      </c>
      <c r="V20" s="184">
        <f t="shared" si="2"/>
        <v>-27</v>
      </c>
      <c r="W20" s="184">
        <f t="shared" si="2"/>
        <v>-27</v>
      </c>
      <c r="X20" s="185">
        <f t="shared" si="2"/>
        <v>-27</v>
      </c>
      <c r="Y20" s="30"/>
      <c r="Z20" s="30"/>
      <c r="AA20" s="30"/>
      <c r="AB20" s="30"/>
      <c r="AC20" s="30"/>
      <c r="AD20" s="30"/>
      <c r="AE20" s="30"/>
      <c r="AF20" s="15"/>
      <c r="AG20" s="18"/>
      <c r="AH20" s="30"/>
      <c r="AI20" s="30"/>
      <c r="AJ20" s="30"/>
      <c r="AK20" s="30"/>
      <c r="AL20" s="30"/>
      <c r="AM20" s="30"/>
      <c r="AN20" s="30"/>
      <c r="AO20" s="15"/>
      <c r="AP20" s="15"/>
    </row>
    <row r="21" spans="1:42" x14ac:dyDescent="0.2">
      <c r="A21" s="202"/>
      <c r="B21" s="13"/>
      <c r="C21" s="37" t="s">
        <v>19</v>
      </c>
      <c r="D21" s="19"/>
      <c r="H21" s="16" t="s">
        <v>0</v>
      </c>
      <c r="J21" s="16" t="s">
        <v>1</v>
      </c>
      <c r="L21" s="64"/>
      <c r="M21" s="21"/>
      <c r="N21" s="21"/>
      <c r="O21" s="90">
        <f t="shared" si="1"/>
        <v>161.904</v>
      </c>
      <c r="P21" s="184">
        <f t="shared" si="2"/>
        <v>275.26825599999995</v>
      </c>
      <c r="Q21" s="184">
        <f t="shared" si="2"/>
        <v>132.79273599999999</v>
      </c>
      <c r="R21" s="184">
        <f t="shared" si="2"/>
        <v>30.145599999999945</v>
      </c>
      <c r="S21" s="184">
        <f t="shared" si="2"/>
        <v>-27</v>
      </c>
      <c r="T21" s="184">
        <f t="shared" si="2"/>
        <v>-27</v>
      </c>
      <c r="U21" s="184">
        <f t="shared" si="2"/>
        <v>-27</v>
      </c>
      <c r="V21" s="184">
        <f t="shared" si="2"/>
        <v>-27</v>
      </c>
      <c r="W21" s="184">
        <f t="shared" si="2"/>
        <v>-27</v>
      </c>
      <c r="X21" s="185">
        <f t="shared" si="2"/>
        <v>-27</v>
      </c>
      <c r="Y21" s="30"/>
      <c r="Z21" s="30"/>
      <c r="AA21" s="30"/>
      <c r="AB21" s="30"/>
      <c r="AC21" s="30"/>
      <c r="AD21" s="30"/>
      <c r="AE21" s="30"/>
      <c r="AF21" s="15"/>
      <c r="AG21" s="18"/>
      <c r="AH21" s="30"/>
      <c r="AI21" s="30"/>
      <c r="AJ21" s="30"/>
      <c r="AK21" s="30"/>
      <c r="AL21" s="30"/>
      <c r="AM21" s="30"/>
      <c r="AN21" s="30"/>
      <c r="AO21" s="15"/>
      <c r="AP21" s="15"/>
    </row>
    <row r="22" spans="1:42" x14ac:dyDescent="0.2">
      <c r="A22" s="202"/>
      <c r="B22" s="13"/>
      <c r="C22" s="149" t="s">
        <v>11</v>
      </c>
      <c r="D22" s="149"/>
      <c r="H22" s="38">
        <v>80</v>
      </c>
      <c r="I22" s="46" t="s">
        <v>14</v>
      </c>
      <c r="J22" s="39">
        <v>80</v>
      </c>
      <c r="K22" s="14" t="s">
        <v>14</v>
      </c>
      <c r="L22" s="100"/>
      <c r="M22" s="21"/>
      <c r="N22" s="21"/>
      <c r="O22" s="90">
        <f t="shared" si="1"/>
        <v>170</v>
      </c>
      <c r="P22" s="184">
        <f t="shared" si="2"/>
        <v>258.37999999999994</v>
      </c>
      <c r="Q22" s="184">
        <f t="shared" si="2"/>
        <v>108.77999999999997</v>
      </c>
      <c r="R22" s="184">
        <f t="shared" si="2"/>
        <v>0.99999999999988631</v>
      </c>
      <c r="S22" s="184">
        <f t="shared" si="2"/>
        <v>-27</v>
      </c>
      <c r="T22" s="184">
        <f t="shared" si="2"/>
        <v>-27</v>
      </c>
      <c r="U22" s="184">
        <f t="shared" si="2"/>
        <v>-27</v>
      </c>
      <c r="V22" s="184">
        <f t="shared" si="2"/>
        <v>-27</v>
      </c>
      <c r="W22" s="184">
        <f t="shared" si="2"/>
        <v>-27</v>
      </c>
      <c r="X22" s="185">
        <f t="shared" si="2"/>
        <v>-27</v>
      </c>
      <c r="Y22" s="30"/>
      <c r="Z22" s="30"/>
      <c r="AA22" s="30"/>
      <c r="AB22" s="30"/>
      <c r="AC22" s="30"/>
      <c r="AD22" s="30"/>
      <c r="AE22" s="30"/>
      <c r="AF22" s="15"/>
      <c r="AG22" s="18"/>
      <c r="AH22" s="30"/>
      <c r="AI22" s="30"/>
      <c r="AJ22" s="30"/>
      <c r="AK22" s="30"/>
      <c r="AL22" s="30"/>
      <c r="AM22" s="30"/>
      <c r="AN22" s="30"/>
      <c r="AO22" s="15"/>
      <c r="AP22" s="15"/>
    </row>
    <row r="23" spans="1:42" x14ac:dyDescent="0.2">
      <c r="A23" s="202"/>
      <c r="B23" s="13"/>
      <c r="C23" s="148" t="s">
        <v>12</v>
      </c>
      <c r="D23" s="181"/>
      <c r="H23" s="39">
        <v>170</v>
      </c>
      <c r="I23" s="47" t="s">
        <v>17</v>
      </c>
      <c r="J23" s="39">
        <v>50</v>
      </c>
      <c r="K23" s="14" t="s">
        <v>17</v>
      </c>
      <c r="L23" s="100"/>
      <c r="M23" s="21"/>
      <c r="N23" s="21"/>
      <c r="O23" s="90">
        <f t="shared" si="1"/>
        <v>178.096</v>
      </c>
      <c r="P23" s="184">
        <f t="shared" si="2"/>
        <v>241.49174399999993</v>
      </c>
      <c r="Q23" s="184">
        <f t="shared" si="2"/>
        <v>84.767263999999955</v>
      </c>
      <c r="R23" s="184">
        <f t="shared" si="2"/>
        <v>-27</v>
      </c>
      <c r="S23" s="184">
        <f t="shared" si="2"/>
        <v>-27</v>
      </c>
      <c r="T23" s="184">
        <f t="shared" si="2"/>
        <v>-27</v>
      </c>
      <c r="U23" s="184">
        <f t="shared" si="2"/>
        <v>-27</v>
      </c>
      <c r="V23" s="184">
        <f t="shared" si="2"/>
        <v>-27</v>
      </c>
      <c r="W23" s="184">
        <f t="shared" si="2"/>
        <v>-27</v>
      </c>
      <c r="X23" s="185">
        <f t="shared" si="2"/>
        <v>-27</v>
      </c>
      <c r="Y23" s="30"/>
      <c r="Z23" s="30"/>
      <c r="AA23" s="30"/>
      <c r="AB23" s="30"/>
      <c r="AC23" s="30"/>
      <c r="AD23" s="30"/>
      <c r="AE23" s="30"/>
      <c r="AF23" s="15"/>
      <c r="AG23" s="18"/>
      <c r="AH23" s="30"/>
      <c r="AI23" s="30"/>
      <c r="AJ23" s="30"/>
      <c r="AK23" s="30"/>
      <c r="AL23" s="30"/>
      <c r="AM23" s="30"/>
      <c r="AN23" s="30"/>
      <c r="AO23" s="15"/>
      <c r="AP23" s="15"/>
    </row>
    <row r="24" spans="1:42" x14ac:dyDescent="0.2">
      <c r="A24" s="202"/>
      <c r="B24" s="13"/>
      <c r="C24" s="148" t="s">
        <v>13</v>
      </c>
      <c r="D24" s="181"/>
      <c r="H24" s="42">
        <v>4.2</v>
      </c>
      <c r="I24" s="159" t="s">
        <v>16</v>
      </c>
      <c r="J24" s="42">
        <v>10.75</v>
      </c>
      <c r="K24" s="21" t="s">
        <v>16</v>
      </c>
      <c r="L24" s="101"/>
      <c r="M24" s="21"/>
      <c r="N24" s="21"/>
      <c r="O24" s="90">
        <f t="shared" si="1"/>
        <v>186.8</v>
      </c>
      <c r="P24" s="184">
        <f t="shared" si="2"/>
        <v>223.33519999999993</v>
      </c>
      <c r="Q24" s="184">
        <f t="shared" si="2"/>
        <v>58.951199999999972</v>
      </c>
      <c r="R24" s="184">
        <f t="shared" si="2"/>
        <v>-27</v>
      </c>
      <c r="S24" s="184">
        <f t="shared" si="2"/>
        <v>-27</v>
      </c>
      <c r="T24" s="184">
        <f t="shared" si="2"/>
        <v>-27</v>
      </c>
      <c r="U24" s="184">
        <f t="shared" si="2"/>
        <v>-27</v>
      </c>
      <c r="V24" s="184">
        <f t="shared" si="2"/>
        <v>-27</v>
      </c>
      <c r="W24" s="184">
        <f t="shared" si="2"/>
        <v>-27</v>
      </c>
      <c r="X24" s="185">
        <f t="shared" si="2"/>
        <v>-27</v>
      </c>
      <c r="Y24" s="30"/>
      <c r="Z24" s="30"/>
      <c r="AA24" s="30"/>
      <c r="AB24" s="30"/>
      <c r="AC24" s="30"/>
      <c r="AD24" s="30"/>
      <c r="AE24" s="30"/>
      <c r="AF24" s="15"/>
      <c r="AG24" s="18"/>
      <c r="AH24" s="30"/>
      <c r="AI24" s="30"/>
      <c r="AJ24" s="30"/>
      <c r="AK24" s="30"/>
      <c r="AL24" s="30"/>
      <c r="AM24" s="30"/>
      <c r="AN24" s="30"/>
      <c r="AO24" s="15"/>
      <c r="AP24" s="15"/>
    </row>
    <row r="25" spans="1:42" x14ac:dyDescent="0.2">
      <c r="A25" s="202"/>
      <c r="B25" s="13"/>
      <c r="C25" s="207" t="s">
        <v>88</v>
      </c>
      <c r="D25" s="182"/>
      <c r="E25" s="59"/>
      <c r="F25" s="59"/>
      <c r="G25" s="13"/>
      <c r="H25" s="172"/>
      <c r="I25" s="160" t="s">
        <v>15</v>
      </c>
      <c r="J25" s="172"/>
      <c r="K25" s="47" t="s">
        <v>15</v>
      </c>
      <c r="L25" s="69"/>
      <c r="M25" s="70"/>
      <c r="N25" s="21"/>
      <c r="O25" s="90">
        <f t="shared" si="1"/>
        <v>196.94399999999999</v>
      </c>
      <c r="P25" s="184">
        <f t="shared" si="2"/>
        <v>202.17481599999996</v>
      </c>
      <c r="Q25" s="184">
        <f t="shared" si="2"/>
        <v>28.864096000000018</v>
      </c>
      <c r="R25" s="184">
        <f t="shared" si="2"/>
        <v>-27</v>
      </c>
      <c r="S25" s="184">
        <f t="shared" si="2"/>
        <v>-27</v>
      </c>
      <c r="T25" s="184">
        <f t="shared" si="2"/>
        <v>-27</v>
      </c>
      <c r="U25" s="184">
        <f t="shared" si="2"/>
        <v>-27</v>
      </c>
      <c r="V25" s="184">
        <f t="shared" si="2"/>
        <v>-27</v>
      </c>
      <c r="W25" s="184">
        <f t="shared" si="2"/>
        <v>-27</v>
      </c>
      <c r="X25" s="185">
        <f t="shared" si="2"/>
        <v>-27</v>
      </c>
      <c r="Y25" s="30"/>
      <c r="Z25" s="30"/>
      <c r="AA25" s="30"/>
      <c r="AB25" s="30"/>
      <c r="AC25" s="30"/>
      <c r="AD25" s="30"/>
      <c r="AE25" s="30"/>
      <c r="AF25" s="15"/>
      <c r="AG25" s="18"/>
      <c r="AH25" s="30"/>
      <c r="AI25" s="30"/>
      <c r="AJ25" s="30"/>
      <c r="AK25" s="30"/>
      <c r="AL25" s="30"/>
      <c r="AM25" s="30"/>
      <c r="AN25" s="30"/>
      <c r="AO25" s="15"/>
      <c r="AP25" s="15"/>
    </row>
    <row r="26" spans="1:42" x14ac:dyDescent="0.2">
      <c r="A26" s="202"/>
      <c r="B26" s="13"/>
      <c r="C26" s="59"/>
      <c r="D26" s="59"/>
      <c r="E26" s="59"/>
      <c r="F26" s="59"/>
      <c r="G26" s="13"/>
      <c r="H26" s="69"/>
      <c r="I26" s="70"/>
      <c r="J26" s="69"/>
      <c r="K26" s="70"/>
      <c r="L26" s="69"/>
      <c r="M26" s="70"/>
      <c r="N26" s="21"/>
      <c r="O26" s="136">
        <f t="shared" si="1"/>
        <v>211.024</v>
      </c>
      <c r="P26" s="186">
        <f t="shared" si="2"/>
        <v>172.80393599999991</v>
      </c>
      <c r="Q26" s="186">
        <f t="shared" si="2"/>
        <v>-12.897184000000038</v>
      </c>
      <c r="R26" s="186">
        <f t="shared" si="2"/>
        <v>-27</v>
      </c>
      <c r="S26" s="186">
        <f t="shared" si="2"/>
        <v>-27</v>
      </c>
      <c r="T26" s="186">
        <f t="shared" si="2"/>
        <v>-27</v>
      </c>
      <c r="U26" s="186">
        <f t="shared" si="2"/>
        <v>-27</v>
      </c>
      <c r="V26" s="186">
        <f t="shared" si="2"/>
        <v>-27</v>
      </c>
      <c r="W26" s="186">
        <f t="shared" si="2"/>
        <v>-27</v>
      </c>
      <c r="X26" s="187">
        <f t="shared" si="2"/>
        <v>-27</v>
      </c>
      <c r="Y26" s="30"/>
      <c r="Z26" s="30"/>
      <c r="AA26" s="30"/>
      <c r="AB26" s="30"/>
      <c r="AC26" s="30"/>
      <c r="AD26" s="30"/>
      <c r="AE26" s="30"/>
      <c r="AF26" s="15"/>
      <c r="AG26" s="18"/>
      <c r="AH26" s="30"/>
      <c r="AI26" s="30"/>
      <c r="AJ26" s="30"/>
      <c r="AK26" s="30"/>
      <c r="AL26" s="30"/>
      <c r="AM26" s="30"/>
      <c r="AN26" s="30"/>
      <c r="AO26" s="15"/>
      <c r="AP26" s="15"/>
    </row>
    <row r="27" spans="1:42" x14ac:dyDescent="0.2">
      <c r="A27" s="202"/>
      <c r="B27" s="13"/>
      <c r="C27" s="234" t="s">
        <v>43</v>
      </c>
      <c r="D27" s="235"/>
      <c r="E27" s="235"/>
      <c r="F27" s="235"/>
      <c r="G27" s="235"/>
      <c r="H27" s="72"/>
      <c r="I27" s="103" t="s">
        <v>44</v>
      </c>
      <c r="J27" s="73"/>
      <c r="K27" s="104"/>
      <c r="L27" s="69"/>
      <c r="M27" s="70"/>
      <c r="N27" s="21"/>
      <c r="Y27" s="30"/>
      <c r="Z27" s="30"/>
      <c r="AA27" s="30"/>
      <c r="AB27" s="30"/>
      <c r="AC27" s="30"/>
      <c r="AD27" s="30"/>
      <c r="AE27" s="30"/>
      <c r="AF27" s="15"/>
      <c r="AG27" s="18"/>
      <c r="AH27" s="30"/>
      <c r="AI27" s="30"/>
      <c r="AJ27" s="30"/>
      <c r="AK27" s="30"/>
      <c r="AL27" s="30"/>
      <c r="AM27" s="30"/>
      <c r="AN27" s="30"/>
      <c r="AO27" s="15"/>
      <c r="AP27" s="15"/>
    </row>
    <row r="28" spans="1:42" x14ac:dyDescent="0.2">
      <c r="A28" s="202"/>
      <c r="B28" s="13"/>
      <c r="C28" s="236"/>
      <c r="D28" s="237"/>
      <c r="E28" s="237"/>
      <c r="F28" s="237"/>
      <c r="G28" s="237"/>
      <c r="H28" s="69"/>
      <c r="I28" s="71" t="s">
        <v>35</v>
      </c>
      <c r="J28" s="69"/>
      <c r="K28" s="105"/>
      <c r="L28" s="69"/>
      <c r="M28" s="70"/>
      <c r="N28" s="21"/>
      <c r="O28" s="130" t="s">
        <v>76</v>
      </c>
      <c r="P28" s="83">
        <v>2</v>
      </c>
      <c r="Q28" s="84"/>
      <c r="R28" s="84"/>
      <c r="S28" s="84"/>
      <c r="T28" s="85" t="s">
        <v>40</v>
      </c>
      <c r="U28" s="84"/>
      <c r="V28" s="84"/>
      <c r="W28" s="84"/>
      <c r="X28" s="86"/>
      <c r="Y28" s="30"/>
      <c r="Z28" s="30"/>
      <c r="AA28" s="30"/>
      <c r="AB28" s="30"/>
      <c r="AC28" s="30"/>
      <c r="AD28" s="30"/>
      <c r="AE28" s="30"/>
      <c r="AF28" s="15"/>
      <c r="AG28" s="18"/>
      <c r="AH28" s="30"/>
      <c r="AI28" s="30"/>
      <c r="AJ28" s="30"/>
      <c r="AK28" s="30"/>
      <c r="AL28" s="30"/>
      <c r="AM28" s="30"/>
      <c r="AN28" s="30"/>
      <c r="AO28" s="15"/>
      <c r="AP28" s="15"/>
    </row>
    <row r="29" spans="1:42" x14ac:dyDescent="0.2">
      <c r="A29" s="202"/>
      <c r="B29" s="13"/>
      <c r="C29" s="74" t="s">
        <v>32</v>
      </c>
      <c r="D29" s="59"/>
      <c r="E29" s="59"/>
      <c r="F29" s="59"/>
      <c r="G29" s="21"/>
      <c r="H29" s="179">
        <v>2</v>
      </c>
      <c r="I29" s="71" t="s">
        <v>36</v>
      </c>
      <c r="J29" s="180">
        <v>2</v>
      </c>
      <c r="K29" s="105"/>
      <c r="L29" s="69"/>
      <c r="M29" s="70"/>
      <c r="N29" s="21"/>
      <c r="O29" s="144">
        <v>32</v>
      </c>
      <c r="P29" s="51">
        <v>3</v>
      </c>
      <c r="Q29" s="49"/>
      <c r="R29" s="49"/>
      <c r="S29" s="49"/>
      <c r="T29" s="48" t="s">
        <v>42</v>
      </c>
      <c r="U29" s="49"/>
      <c r="V29" s="49"/>
      <c r="W29" s="49"/>
      <c r="X29" s="87"/>
      <c r="Y29" s="30"/>
      <c r="Z29" s="30"/>
      <c r="AA29" s="30"/>
      <c r="AB29" s="30"/>
      <c r="AC29" s="30"/>
      <c r="AD29" s="30"/>
      <c r="AE29" s="30"/>
      <c r="AF29" s="15"/>
      <c r="AG29" s="18"/>
      <c r="AH29" s="30"/>
      <c r="AI29" s="30"/>
      <c r="AJ29" s="30"/>
      <c r="AK29" s="30"/>
      <c r="AL29" s="30"/>
      <c r="AM29" s="30"/>
      <c r="AN29" s="30"/>
      <c r="AO29" s="15"/>
      <c r="AP29" s="15"/>
    </row>
    <row r="30" spans="1:42" x14ac:dyDescent="0.2">
      <c r="A30" s="202"/>
      <c r="B30" s="13"/>
      <c r="C30" s="74" t="s">
        <v>33</v>
      </c>
      <c r="D30" s="59"/>
      <c r="E30" s="59"/>
      <c r="F30" s="59"/>
      <c r="G30" s="21"/>
      <c r="H30" s="173">
        <v>5</v>
      </c>
      <c r="I30" s="162" t="s">
        <v>46</v>
      </c>
      <c r="J30" s="173">
        <v>12</v>
      </c>
      <c r="K30" s="163" t="s">
        <v>46</v>
      </c>
      <c r="L30" s="69"/>
      <c r="M30" s="70"/>
      <c r="N30" s="21"/>
      <c r="O30" s="135" t="s">
        <v>5</v>
      </c>
      <c r="P30" s="57"/>
      <c r="Q30" s="24"/>
      <c r="R30" s="188"/>
      <c r="S30" s="189"/>
      <c r="T30" s="189"/>
      <c r="U30" s="189"/>
      <c r="V30" s="189"/>
      <c r="W30" s="189"/>
      <c r="X30" s="24"/>
      <c r="Y30" s="30"/>
      <c r="Z30" s="30"/>
      <c r="AA30" s="30"/>
      <c r="AB30" s="30"/>
      <c r="AC30" s="30"/>
      <c r="AD30" s="30"/>
      <c r="AE30" s="30"/>
      <c r="AF30" s="15"/>
      <c r="AG30" s="18"/>
      <c r="AH30" s="30"/>
      <c r="AI30" s="30"/>
      <c r="AJ30" s="30"/>
      <c r="AK30" s="30"/>
      <c r="AL30" s="30"/>
      <c r="AM30" s="30"/>
      <c r="AN30" s="30"/>
      <c r="AO30" s="15"/>
      <c r="AP30" s="15"/>
    </row>
    <row r="31" spans="1:42" ht="13.5" thickBot="1" x14ac:dyDescent="0.25">
      <c r="A31" s="202"/>
      <c r="B31" s="13"/>
      <c r="C31" s="74" t="s">
        <v>34</v>
      </c>
      <c r="D31" s="59"/>
      <c r="E31" s="59"/>
      <c r="F31" s="59"/>
      <c r="G31" s="21"/>
      <c r="H31" s="174">
        <v>160</v>
      </c>
      <c r="I31" s="164" t="s">
        <v>17</v>
      </c>
      <c r="J31" s="176">
        <v>45</v>
      </c>
      <c r="K31" s="165" t="s">
        <v>17</v>
      </c>
      <c r="L31" s="140"/>
      <c r="M31" s="70"/>
      <c r="N31" s="21"/>
      <c r="O31" s="137" t="s">
        <v>2</v>
      </c>
      <c r="P31" s="58">
        <f t="shared" ref="P31:X31" si="3">P53</f>
        <v>6.9039999999999999</v>
      </c>
      <c r="Q31" s="58">
        <f t="shared" si="3"/>
        <v>8.2240000000000002</v>
      </c>
      <c r="R31" s="58">
        <f t="shared" si="3"/>
        <v>9.1750000000000007</v>
      </c>
      <c r="S31" s="58">
        <f t="shared" si="3"/>
        <v>9.9909999999999997</v>
      </c>
      <c r="T31" s="58">
        <f t="shared" si="3"/>
        <v>10.75</v>
      </c>
      <c r="U31" s="58">
        <f t="shared" si="3"/>
        <v>11.509</v>
      </c>
      <c r="V31" s="58">
        <f t="shared" si="3"/>
        <v>12.324999999999999</v>
      </c>
      <c r="W31" s="58">
        <f t="shared" si="3"/>
        <v>13.276</v>
      </c>
      <c r="X31" s="178">
        <f t="shared" si="3"/>
        <v>14.596</v>
      </c>
      <c r="Y31" s="30"/>
      <c r="Z31" s="30"/>
      <c r="AA31" s="30"/>
      <c r="AB31" s="30"/>
      <c r="AC31" s="30"/>
      <c r="AD31" s="30"/>
      <c r="AE31" s="30"/>
      <c r="AF31" s="15"/>
      <c r="AG31" s="18"/>
      <c r="AH31" s="30"/>
      <c r="AI31" s="30"/>
      <c r="AJ31" s="30"/>
      <c r="AK31" s="30"/>
      <c r="AL31" s="30"/>
      <c r="AM31" s="30"/>
      <c r="AN31" s="30"/>
      <c r="AO31" s="15"/>
      <c r="AP31" s="15"/>
    </row>
    <row r="32" spans="1:42" x14ac:dyDescent="0.2">
      <c r="A32" s="202"/>
      <c r="B32" s="13"/>
      <c r="C32" s="74" t="s">
        <v>37</v>
      </c>
      <c r="D32" s="59"/>
      <c r="E32" s="59"/>
      <c r="F32" s="59"/>
      <c r="G32" s="21"/>
      <c r="H32" s="175">
        <v>0.8</v>
      </c>
      <c r="I32" s="162"/>
      <c r="J32" s="175">
        <v>0.8</v>
      </c>
      <c r="K32" s="163"/>
      <c r="L32" s="68"/>
      <c r="M32" s="70"/>
      <c r="N32" s="21"/>
      <c r="O32" s="138">
        <f t="shared" ref="O32:O40" si="4">O54</f>
        <v>37.18</v>
      </c>
      <c r="P32" s="25">
        <f t="shared" ref="P32:X40" si="5">CHOOSE($J$29,IF($O32&lt;$J$31*$J$32,($J$31*$J$32-$O32)*$J$30,0),IF($O32*(P$31+0.6)&lt;MAX(P$31+0.6,$J$30)*$J$31*$J$32,MAX(P$31+0.6,$J$30)*$J$31*$J$32-$O32*(P$31+0.6),0),IF($O32*(P$31+0.6)&lt;$J$30*$J$31*$J$32,$J$30*$J$31*$J$32-$O32*(P$31+0.6),0))-$J$33</f>
        <v>135.00128000000001</v>
      </c>
      <c r="Q32" s="25">
        <f t="shared" si="5"/>
        <v>85.92367999999999</v>
      </c>
      <c r="R32" s="25">
        <f t="shared" si="5"/>
        <v>50.565499999999986</v>
      </c>
      <c r="S32" s="25">
        <f t="shared" si="5"/>
        <v>20.226620000000025</v>
      </c>
      <c r="T32" s="25">
        <f t="shared" si="5"/>
        <v>-7.992999999999995</v>
      </c>
      <c r="U32" s="25">
        <f t="shared" si="5"/>
        <v>-18</v>
      </c>
      <c r="V32" s="25">
        <f t="shared" si="5"/>
        <v>-18</v>
      </c>
      <c r="W32" s="25">
        <f t="shared" si="5"/>
        <v>-18</v>
      </c>
      <c r="X32" s="91">
        <f t="shared" si="5"/>
        <v>-18</v>
      </c>
      <c r="Y32" s="30"/>
      <c r="Z32" s="30"/>
      <c r="AA32" s="30"/>
      <c r="AB32" s="30"/>
      <c r="AC32" s="30"/>
      <c r="AD32" s="30"/>
      <c r="AE32" s="30"/>
      <c r="AF32" s="15"/>
      <c r="AG32" s="18"/>
      <c r="AH32" s="30"/>
      <c r="AI32" s="30"/>
      <c r="AJ32" s="30"/>
      <c r="AK32" s="30"/>
      <c r="AL32" s="30"/>
      <c r="AM32" s="30"/>
      <c r="AN32" s="30"/>
      <c r="AO32" s="15"/>
      <c r="AP32" s="15"/>
    </row>
    <row r="33" spans="1:42" x14ac:dyDescent="0.2">
      <c r="A33" s="202"/>
      <c r="B33" s="13"/>
      <c r="C33" s="74" t="s">
        <v>31</v>
      </c>
      <c r="D33" s="59"/>
      <c r="E33" s="59"/>
      <c r="F33" s="59"/>
      <c r="G33" s="59"/>
      <c r="H33" s="173">
        <v>27</v>
      </c>
      <c r="I33" s="164" t="s">
        <v>15</v>
      </c>
      <c r="J33" s="173">
        <v>18</v>
      </c>
      <c r="K33" s="166" t="s">
        <v>15</v>
      </c>
      <c r="L33" s="21"/>
      <c r="M33" s="70"/>
      <c r="N33" s="21"/>
      <c r="O33" s="138">
        <f t="shared" si="4"/>
        <v>41.58</v>
      </c>
      <c r="P33" s="25">
        <f t="shared" si="5"/>
        <v>101.98368000000005</v>
      </c>
      <c r="Q33" s="25">
        <f t="shared" si="5"/>
        <v>47.098080000000039</v>
      </c>
      <c r="R33" s="25">
        <f t="shared" si="5"/>
        <v>7.555499999999995</v>
      </c>
      <c r="S33" s="25">
        <f t="shared" si="5"/>
        <v>-18</v>
      </c>
      <c r="T33" s="25">
        <f t="shared" si="5"/>
        <v>-18</v>
      </c>
      <c r="U33" s="25">
        <f t="shared" si="5"/>
        <v>-18</v>
      </c>
      <c r="V33" s="25">
        <f t="shared" si="5"/>
        <v>-18</v>
      </c>
      <c r="W33" s="25">
        <f t="shared" si="5"/>
        <v>-18</v>
      </c>
      <c r="X33" s="91">
        <f t="shared" si="5"/>
        <v>-18</v>
      </c>
      <c r="Y33" s="30"/>
      <c r="Z33" s="30"/>
      <c r="AA33" s="30"/>
      <c r="AB33" s="30"/>
      <c r="AC33" s="30"/>
      <c r="AD33" s="30"/>
      <c r="AE33" s="30"/>
      <c r="AF33" s="15"/>
      <c r="AG33" s="18"/>
      <c r="AH33" s="30"/>
      <c r="AI33" s="30"/>
      <c r="AJ33" s="30"/>
      <c r="AK33" s="30"/>
      <c r="AL33" s="30"/>
      <c r="AM33" s="30"/>
      <c r="AN33" s="30"/>
      <c r="AO33" s="15"/>
      <c r="AP33" s="15"/>
    </row>
    <row r="34" spans="1:42" x14ac:dyDescent="0.2">
      <c r="A34" s="202"/>
      <c r="B34" s="13"/>
      <c r="C34" s="80" t="s">
        <v>45</v>
      </c>
      <c r="D34" s="81"/>
      <c r="E34" s="81"/>
      <c r="F34" s="81"/>
      <c r="G34" s="81"/>
      <c r="H34" s="167">
        <f>CHOOSE(H29,IF(H23&lt;H31*H32,(H31*H32-H23)*H30,0),IF(H23*(H24+0.45)&lt;MAX(H30,H24+0.45)*H31*H32,MAX(H30,H24+0.45)*H31*H32-H23*(H24+0.45),0),IF(H23*(H24+0.45)&lt;H30*H31*H32,H30*H31*H32-H23*(H24+0.45),0))-H33</f>
        <v>-27</v>
      </c>
      <c r="I34" s="168" t="s">
        <v>15</v>
      </c>
      <c r="J34" s="169">
        <f>CHOOSE(J29,IF(J23&lt;J31*J32,(J31*J32-J23)*J30,0),IF(J23&lt;J31*J32,(J31*J32-J23)*MAX(J30,J24+0.6),0),IF(J23*(J24+0.6)&lt;J30*J31*J32,J30*J31*J32-J23*(J24+0.6),0))-J33</f>
        <v>-18</v>
      </c>
      <c r="K34" s="170" t="s">
        <v>15</v>
      </c>
      <c r="L34" s="102"/>
      <c r="M34" s="21"/>
      <c r="N34" s="21"/>
      <c r="O34" s="138">
        <f t="shared" si="4"/>
        <v>44.75</v>
      </c>
      <c r="P34" s="25">
        <f t="shared" si="5"/>
        <v>78.196000000000026</v>
      </c>
      <c r="Q34" s="25">
        <f t="shared" si="5"/>
        <v>19.126000000000033</v>
      </c>
      <c r="R34" s="25">
        <f t="shared" si="5"/>
        <v>-18</v>
      </c>
      <c r="S34" s="25">
        <f t="shared" si="5"/>
        <v>-18</v>
      </c>
      <c r="T34" s="25">
        <f t="shared" si="5"/>
        <v>-18</v>
      </c>
      <c r="U34" s="25">
        <f t="shared" si="5"/>
        <v>-18</v>
      </c>
      <c r="V34" s="25">
        <f t="shared" si="5"/>
        <v>-18</v>
      </c>
      <c r="W34" s="25">
        <f t="shared" si="5"/>
        <v>-18</v>
      </c>
      <c r="X34" s="91">
        <f t="shared" si="5"/>
        <v>-18</v>
      </c>
      <c r="Y34" s="30"/>
      <c r="Z34" s="30"/>
      <c r="AA34" s="30"/>
      <c r="AB34" s="30"/>
      <c r="AC34" s="30"/>
      <c r="AD34" s="30"/>
      <c r="AE34" s="30"/>
      <c r="AF34" s="15"/>
      <c r="AG34" s="18"/>
      <c r="AH34" s="30"/>
      <c r="AI34" s="30"/>
      <c r="AJ34" s="30"/>
      <c r="AK34" s="30"/>
      <c r="AL34" s="30"/>
      <c r="AM34" s="30"/>
      <c r="AN34" s="30"/>
      <c r="AO34" s="15"/>
      <c r="AP34" s="15"/>
    </row>
    <row r="35" spans="1:42" x14ac:dyDescent="0.2">
      <c r="A35" s="202"/>
      <c r="B35" s="13"/>
      <c r="L35" s="21"/>
      <c r="M35" s="21"/>
      <c r="N35" s="21"/>
      <c r="O35" s="138">
        <f t="shared" si="4"/>
        <v>47.47</v>
      </c>
      <c r="P35" s="25">
        <f t="shared" si="5"/>
        <v>57.785120000000006</v>
      </c>
      <c r="Q35" s="25">
        <f t="shared" si="5"/>
        <v>-4.8752799999999752</v>
      </c>
      <c r="R35" s="25">
        <f t="shared" si="5"/>
        <v>-18</v>
      </c>
      <c r="S35" s="25">
        <f t="shared" si="5"/>
        <v>-18</v>
      </c>
      <c r="T35" s="25">
        <f t="shared" si="5"/>
        <v>-18</v>
      </c>
      <c r="U35" s="25">
        <f t="shared" si="5"/>
        <v>-18</v>
      </c>
      <c r="V35" s="25">
        <f t="shared" si="5"/>
        <v>-18</v>
      </c>
      <c r="W35" s="25">
        <f t="shared" si="5"/>
        <v>-18</v>
      </c>
      <c r="X35" s="91">
        <f t="shared" si="5"/>
        <v>-18</v>
      </c>
      <c r="Y35" s="30"/>
      <c r="Z35" s="30"/>
      <c r="AA35" s="30"/>
      <c r="AB35" s="30"/>
      <c r="AC35" s="30"/>
      <c r="AD35" s="30"/>
      <c r="AE35" s="30"/>
      <c r="AF35" s="15"/>
      <c r="AG35" s="18"/>
      <c r="AH35" s="30"/>
      <c r="AI35" s="30"/>
      <c r="AJ35" s="30"/>
      <c r="AK35" s="30"/>
      <c r="AL35" s="30"/>
      <c r="AM35" s="30"/>
      <c r="AN35" s="30"/>
      <c r="AO35" s="15"/>
      <c r="AP35" s="15"/>
    </row>
    <row r="36" spans="1:42" x14ac:dyDescent="0.2">
      <c r="A36" s="202"/>
      <c r="B36" s="13"/>
      <c r="C36" s="5" t="s">
        <v>38</v>
      </c>
      <c r="D36" s="79"/>
      <c r="E36" s="15"/>
      <c r="F36" s="15"/>
      <c r="G36" s="15"/>
      <c r="H36" s="53">
        <f>H$24*H23+H25+H34</f>
        <v>687</v>
      </c>
      <c r="I36" s="161" t="s">
        <v>15</v>
      </c>
      <c r="J36" s="53">
        <f>J$24*J23+J25+J34</f>
        <v>519.5</v>
      </c>
      <c r="K36" s="15" t="s">
        <v>15</v>
      </c>
      <c r="L36" s="53"/>
      <c r="M36" s="21"/>
      <c r="N36" s="21"/>
      <c r="O36" s="138">
        <f t="shared" si="4"/>
        <v>50</v>
      </c>
      <c r="P36" s="25">
        <f t="shared" si="5"/>
        <v>38.800000000000011</v>
      </c>
      <c r="Q36" s="25">
        <f t="shared" si="5"/>
        <v>-18</v>
      </c>
      <c r="R36" s="25">
        <f t="shared" si="5"/>
        <v>-18</v>
      </c>
      <c r="S36" s="25">
        <f t="shared" si="5"/>
        <v>-18</v>
      </c>
      <c r="T36" s="25">
        <f t="shared" si="5"/>
        <v>-18</v>
      </c>
      <c r="U36" s="25">
        <f t="shared" si="5"/>
        <v>-18</v>
      </c>
      <c r="V36" s="25">
        <f t="shared" si="5"/>
        <v>-18</v>
      </c>
      <c r="W36" s="25">
        <f t="shared" si="5"/>
        <v>-18</v>
      </c>
      <c r="X36" s="91">
        <f t="shared" si="5"/>
        <v>-18</v>
      </c>
      <c r="Y36" s="30"/>
      <c r="Z36" s="30"/>
      <c r="AA36" s="30"/>
      <c r="AB36" s="30"/>
      <c r="AC36" s="30"/>
      <c r="AD36" s="30"/>
      <c r="AE36" s="30"/>
      <c r="AF36" s="15"/>
      <c r="AG36" s="18"/>
      <c r="AH36" s="30"/>
      <c r="AI36" s="30"/>
      <c r="AJ36" s="30"/>
      <c r="AK36" s="30"/>
      <c r="AL36" s="30"/>
      <c r="AM36" s="30"/>
      <c r="AN36" s="30"/>
      <c r="AO36" s="15"/>
      <c r="AP36" s="15"/>
    </row>
    <row r="37" spans="1:42" x14ac:dyDescent="0.2">
      <c r="A37" s="202"/>
      <c r="B37" s="13"/>
      <c r="C37" s="20"/>
      <c r="D37" s="19"/>
      <c r="H37" s="53"/>
      <c r="I37" s="52"/>
      <c r="J37" s="53"/>
      <c r="L37" s="53"/>
      <c r="M37" s="21"/>
      <c r="N37" s="21"/>
      <c r="O37" s="138">
        <f t="shared" si="4"/>
        <v>52.53</v>
      </c>
      <c r="P37" s="25">
        <f t="shared" si="5"/>
        <v>19.814880000000016</v>
      </c>
      <c r="Q37" s="25">
        <f t="shared" si="5"/>
        <v>-18</v>
      </c>
      <c r="R37" s="25">
        <f t="shared" si="5"/>
        <v>-18</v>
      </c>
      <c r="S37" s="25">
        <f t="shared" si="5"/>
        <v>-18</v>
      </c>
      <c r="T37" s="25">
        <f t="shared" si="5"/>
        <v>-18</v>
      </c>
      <c r="U37" s="25">
        <f t="shared" si="5"/>
        <v>-18</v>
      </c>
      <c r="V37" s="25">
        <f t="shared" si="5"/>
        <v>-18</v>
      </c>
      <c r="W37" s="25">
        <f t="shared" si="5"/>
        <v>-18</v>
      </c>
      <c r="X37" s="91">
        <f t="shared" si="5"/>
        <v>-18</v>
      </c>
      <c r="Y37" s="30"/>
      <c r="Z37" s="30"/>
      <c r="AA37" s="30"/>
      <c r="AB37" s="30"/>
      <c r="AC37" s="30"/>
      <c r="AD37" s="30"/>
      <c r="AE37" s="30"/>
      <c r="AF37" s="15"/>
      <c r="AG37" s="18"/>
      <c r="AH37" s="30"/>
      <c r="AI37" s="30"/>
      <c r="AJ37" s="30"/>
      <c r="AK37" s="30"/>
      <c r="AL37" s="30"/>
      <c r="AM37" s="30"/>
      <c r="AN37" s="30"/>
      <c r="AO37" s="15"/>
      <c r="AP37" s="15"/>
    </row>
    <row r="38" spans="1:42" x14ac:dyDescent="0.2">
      <c r="A38" s="202"/>
      <c r="B38" s="13"/>
      <c r="C38" s="150" t="s">
        <v>21</v>
      </c>
      <c r="D38" s="115"/>
      <c r="E38" s="72"/>
      <c r="F38" s="72"/>
      <c r="G38" s="72"/>
      <c r="H38" s="84" t="s">
        <v>0</v>
      </c>
      <c r="I38" s="72"/>
      <c r="J38" s="84" t="s">
        <v>1</v>
      </c>
      <c r="K38" s="72"/>
      <c r="L38" s="210" t="s">
        <v>69</v>
      </c>
      <c r="M38" s="211"/>
      <c r="N38" s="21"/>
      <c r="O38" s="138">
        <f t="shared" si="4"/>
        <v>55.25</v>
      </c>
      <c r="P38" s="25">
        <f t="shared" si="5"/>
        <v>-0.59600000000000364</v>
      </c>
      <c r="Q38" s="25">
        <f t="shared" si="5"/>
        <v>-18</v>
      </c>
      <c r="R38" s="25">
        <f t="shared" si="5"/>
        <v>-18</v>
      </c>
      <c r="S38" s="25">
        <f t="shared" si="5"/>
        <v>-18</v>
      </c>
      <c r="T38" s="25">
        <f t="shared" si="5"/>
        <v>-18</v>
      </c>
      <c r="U38" s="25">
        <f t="shared" si="5"/>
        <v>-18</v>
      </c>
      <c r="V38" s="25">
        <f t="shared" si="5"/>
        <v>-18</v>
      </c>
      <c r="W38" s="25">
        <f t="shared" si="5"/>
        <v>-18</v>
      </c>
      <c r="X38" s="91">
        <f t="shared" si="5"/>
        <v>-18</v>
      </c>
      <c r="Y38" s="30"/>
      <c r="Z38" s="30"/>
      <c r="AA38" s="30"/>
      <c r="AB38" s="30"/>
      <c r="AC38" s="30"/>
      <c r="AD38" s="30"/>
      <c r="AE38" s="30"/>
      <c r="AF38" s="15"/>
      <c r="AG38" s="18"/>
      <c r="AH38" s="30"/>
      <c r="AI38" s="30"/>
      <c r="AJ38" s="30"/>
      <c r="AK38" s="30"/>
      <c r="AL38" s="30"/>
      <c r="AM38" s="30"/>
      <c r="AN38" s="30"/>
      <c r="AO38" s="15"/>
      <c r="AP38" s="15"/>
    </row>
    <row r="39" spans="1:42" x14ac:dyDescent="0.2">
      <c r="A39" s="202"/>
      <c r="B39" s="13"/>
      <c r="C39" s="212" t="s">
        <v>29</v>
      </c>
      <c r="D39" s="59"/>
      <c r="E39" s="59"/>
      <c r="F39" s="59"/>
      <c r="G39" s="59"/>
      <c r="H39" s="62">
        <f>MIN(MAX(H36*H9,$H10),$H11)</f>
        <v>206.1</v>
      </c>
      <c r="I39" s="21" t="s">
        <v>15</v>
      </c>
      <c r="J39" s="62">
        <f>MIN(MAX(J36*J9,$J10),$J11)</f>
        <v>207.8</v>
      </c>
      <c r="K39" s="15" t="s">
        <v>15</v>
      </c>
      <c r="L39" s="62">
        <f>IF((H22+J22)&gt;0,(H22*H39+J22*J39)/(H22+J22),0)</f>
        <v>206.95</v>
      </c>
      <c r="M39" s="76" t="s">
        <v>15</v>
      </c>
      <c r="N39" s="21"/>
      <c r="O39" s="138">
        <f t="shared" si="4"/>
        <v>58.42</v>
      </c>
      <c r="P39" s="25">
        <f t="shared" si="5"/>
        <v>-18</v>
      </c>
      <c r="Q39" s="25">
        <f t="shared" si="5"/>
        <v>-18</v>
      </c>
      <c r="R39" s="25">
        <f t="shared" si="5"/>
        <v>-18</v>
      </c>
      <c r="S39" s="25">
        <f t="shared" si="5"/>
        <v>-18</v>
      </c>
      <c r="T39" s="25">
        <f t="shared" si="5"/>
        <v>-18</v>
      </c>
      <c r="U39" s="25">
        <f t="shared" si="5"/>
        <v>-18</v>
      </c>
      <c r="V39" s="25">
        <f t="shared" si="5"/>
        <v>-18</v>
      </c>
      <c r="W39" s="25">
        <f t="shared" si="5"/>
        <v>-18</v>
      </c>
      <c r="X39" s="91">
        <f t="shared" si="5"/>
        <v>-18</v>
      </c>
      <c r="Y39" s="30"/>
      <c r="Z39" s="30"/>
      <c r="AA39" s="30"/>
      <c r="AB39" s="30"/>
      <c r="AC39" s="30"/>
      <c r="AD39" s="30"/>
      <c r="AE39" s="30"/>
      <c r="AF39" s="15"/>
      <c r="AG39" s="18"/>
      <c r="AH39" s="30"/>
      <c r="AI39" s="30"/>
      <c r="AJ39" s="30"/>
      <c r="AK39" s="30"/>
      <c r="AL39" s="30"/>
      <c r="AM39" s="30"/>
      <c r="AN39" s="30"/>
      <c r="AO39" s="15"/>
      <c r="AP39" s="15"/>
    </row>
    <row r="40" spans="1:42" x14ac:dyDescent="0.2">
      <c r="A40" s="202"/>
      <c r="B40" s="13"/>
      <c r="C40" s="213" t="s">
        <v>26</v>
      </c>
      <c r="D40" s="81"/>
      <c r="E40" s="81"/>
      <c r="F40" s="81"/>
      <c r="G40" s="77"/>
      <c r="H40" s="214">
        <f>H22*H39</f>
        <v>16488</v>
      </c>
      <c r="I40" s="214"/>
      <c r="J40" s="214">
        <f>J22*J39</f>
        <v>16624</v>
      </c>
      <c r="K40" s="77"/>
      <c r="L40" s="117">
        <f>(H22+J22)*L39</f>
        <v>33112</v>
      </c>
      <c r="M40" s="215"/>
      <c r="N40" s="21"/>
      <c r="O40" s="136">
        <f t="shared" si="4"/>
        <v>62.82</v>
      </c>
      <c r="P40" s="93">
        <f t="shared" si="5"/>
        <v>-18</v>
      </c>
      <c r="Q40" s="93">
        <f t="shared" si="5"/>
        <v>-18</v>
      </c>
      <c r="R40" s="93">
        <f t="shared" si="5"/>
        <v>-18</v>
      </c>
      <c r="S40" s="93">
        <f t="shared" si="5"/>
        <v>-18</v>
      </c>
      <c r="T40" s="93">
        <f t="shared" si="5"/>
        <v>-18</v>
      </c>
      <c r="U40" s="93">
        <f t="shared" si="5"/>
        <v>-18</v>
      </c>
      <c r="V40" s="93">
        <f t="shared" si="5"/>
        <v>-18</v>
      </c>
      <c r="W40" s="93">
        <f t="shared" si="5"/>
        <v>-18</v>
      </c>
      <c r="X40" s="94">
        <f t="shared" si="5"/>
        <v>-18</v>
      </c>
      <c r="Y40" s="30"/>
      <c r="Z40" s="30"/>
      <c r="AA40" s="30"/>
      <c r="AB40" s="30"/>
      <c r="AC40" s="30"/>
      <c r="AD40" s="30"/>
      <c r="AE40" s="30"/>
      <c r="AF40" s="15"/>
      <c r="AG40" s="18"/>
      <c r="AH40" s="30"/>
      <c r="AI40" s="30"/>
      <c r="AJ40" s="30"/>
      <c r="AK40" s="30"/>
      <c r="AL40" s="30"/>
      <c r="AM40" s="30"/>
      <c r="AN40" s="30"/>
      <c r="AO40" s="15"/>
      <c r="AP40" s="15"/>
    </row>
    <row r="41" spans="1:42" ht="12" customHeight="1" x14ac:dyDescent="0.2">
      <c r="A41" s="202"/>
      <c r="B41" s="13"/>
      <c r="D41" s="59"/>
      <c r="E41" s="59"/>
      <c r="F41" s="59"/>
      <c r="L41" s="62"/>
      <c r="M41" s="21"/>
      <c r="N41" s="21"/>
      <c r="Y41" s="30"/>
      <c r="Z41" s="30"/>
      <c r="AA41" s="30"/>
      <c r="AB41" s="30"/>
      <c r="AC41" s="30"/>
      <c r="AD41" s="30"/>
      <c r="AE41" s="30"/>
      <c r="AF41" s="15"/>
      <c r="AG41" s="18"/>
      <c r="AH41" s="30"/>
      <c r="AI41" s="30"/>
      <c r="AJ41" s="30"/>
      <c r="AK41" s="30"/>
      <c r="AL41" s="30"/>
      <c r="AM41" s="30"/>
      <c r="AN41" s="30"/>
      <c r="AO41" s="15"/>
      <c r="AP41" s="15"/>
    </row>
    <row r="42" spans="1:42" ht="12" customHeight="1" x14ac:dyDescent="0.2">
      <c r="A42" s="202"/>
      <c r="B42" s="13"/>
      <c r="C42" s="59"/>
      <c r="D42" s="59"/>
      <c r="E42" s="59"/>
      <c r="F42" s="59"/>
      <c r="G42" s="59"/>
      <c r="H42" s="62"/>
      <c r="I42" s="13"/>
      <c r="J42" s="63"/>
      <c r="L42" s="62"/>
      <c r="M42" s="21"/>
      <c r="N42" s="21"/>
      <c r="Y42" s="30"/>
      <c r="Z42" s="30"/>
      <c r="AA42" s="30"/>
      <c r="AB42" s="30"/>
      <c r="AC42" s="30"/>
      <c r="AD42" s="30"/>
      <c r="AE42" s="30"/>
      <c r="AF42" s="15"/>
      <c r="AG42" s="18"/>
      <c r="AH42" s="30"/>
      <c r="AI42" s="30"/>
      <c r="AJ42" s="30"/>
      <c r="AK42" s="30"/>
      <c r="AL42" s="30"/>
      <c r="AM42" s="30"/>
      <c r="AN42" s="30"/>
      <c r="AO42" s="15"/>
      <c r="AP42" s="15"/>
    </row>
    <row r="43" spans="1:42" ht="12" customHeight="1" x14ac:dyDescent="0.2">
      <c r="A43" s="202"/>
      <c r="B43" s="13"/>
      <c r="C43" s="120" t="s">
        <v>47</v>
      </c>
      <c r="D43" s="72"/>
      <c r="E43" s="72"/>
      <c r="F43" s="72"/>
      <c r="G43" s="72"/>
      <c r="H43" s="84" t="s">
        <v>0</v>
      </c>
      <c r="I43" s="72"/>
      <c r="J43" s="84" t="s">
        <v>1</v>
      </c>
      <c r="K43" s="72"/>
      <c r="L43" s="210" t="s">
        <v>69</v>
      </c>
      <c r="M43" s="211"/>
      <c r="N43" s="21"/>
      <c r="X43" s="15"/>
      <c r="Y43" s="30"/>
      <c r="Z43" s="30"/>
      <c r="AA43" s="30"/>
      <c r="AB43" s="30"/>
      <c r="AC43" s="30"/>
      <c r="AD43" s="30"/>
      <c r="AE43" s="30"/>
      <c r="AF43" s="15"/>
      <c r="AG43" s="18"/>
      <c r="AH43" s="30"/>
      <c r="AI43" s="30"/>
      <c r="AJ43" s="30"/>
      <c r="AK43" s="30"/>
      <c r="AL43" s="30"/>
      <c r="AM43" s="30"/>
      <c r="AN43" s="30"/>
      <c r="AO43" s="15"/>
      <c r="AP43" s="15"/>
    </row>
    <row r="44" spans="1:42" ht="12" customHeight="1" x14ac:dyDescent="0.2">
      <c r="A44" s="202"/>
      <c r="B44" s="13"/>
      <c r="C44" s="212" t="s">
        <v>30</v>
      </c>
      <c r="D44" s="15"/>
      <c r="E44" s="15"/>
      <c r="F44" s="15"/>
      <c r="G44" s="15"/>
      <c r="H44" s="216">
        <f>H14</f>
        <v>200</v>
      </c>
      <c r="I44" s="21" t="s">
        <v>15</v>
      </c>
      <c r="J44" s="216">
        <f>J14</f>
        <v>200</v>
      </c>
      <c r="K44" s="21" t="s">
        <v>15</v>
      </c>
      <c r="L44" s="69"/>
      <c r="M44" s="118"/>
      <c r="N44" s="21"/>
      <c r="X44" s="15"/>
      <c r="Y44" s="30"/>
      <c r="Z44" s="30"/>
      <c r="AA44" s="30"/>
      <c r="AB44" s="30"/>
      <c r="AC44" s="30"/>
      <c r="AD44" s="30"/>
      <c r="AE44" s="30"/>
      <c r="AF44" s="15"/>
      <c r="AG44" s="18"/>
      <c r="AH44" s="30"/>
      <c r="AI44" s="30"/>
      <c r="AJ44" s="30"/>
      <c r="AK44" s="30"/>
      <c r="AL44" s="30"/>
      <c r="AM44" s="30"/>
      <c r="AN44" s="30"/>
      <c r="AO44" s="15"/>
      <c r="AP44" s="15"/>
    </row>
    <row r="45" spans="1:42" ht="12" customHeight="1" x14ac:dyDescent="0.2">
      <c r="A45" s="202"/>
      <c r="B45" s="13"/>
      <c r="C45" s="212" t="s">
        <v>39</v>
      </c>
      <c r="D45" s="15"/>
      <c r="E45" s="15"/>
      <c r="F45" s="15"/>
      <c r="G45" s="15"/>
      <c r="H45" s="216">
        <f>MAX((H36-IF(H18&gt;0,H18,H17))*H19,0)</f>
        <v>0</v>
      </c>
      <c r="I45" s="21" t="s">
        <v>15</v>
      </c>
      <c r="J45" s="216">
        <f>MAX((J36-IF(J18&gt;0,J18,J17))*J19,0)</f>
        <v>10.600000000000001</v>
      </c>
      <c r="K45" s="21" t="s">
        <v>15</v>
      </c>
      <c r="L45" s="69"/>
      <c r="M45" s="118"/>
      <c r="N45" s="21"/>
      <c r="X45" s="15"/>
      <c r="Y45" s="30"/>
      <c r="Z45" s="30"/>
      <c r="AA45" s="30"/>
      <c r="AB45" s="30"/>
      <c r="AC45" s="30"/>
      <c r="AD45" s="30"/>
      <c r="AE45" s="30"/>
      <c r="AF45" s="15"/>
      <c r="AG45" s="18"/>
      <c r="AH45" s="30"/>
      <c r="AI45" s="30"/>
      <c r="AJ45" s="30"/>
      <c r="AK45" s="30"/>
      <c r="AL45" s="30"/>
      <c r="AM45" s="30"/>
      <c r="AN45" s="30"/>
      <c r="AO45" s="15"/>
      <c r="AP45" s="15"/>
    </row>
    <row r="46" spans="1:42" x14ac:dyDescent="0.2">
      <c r="A46" s="202"/>
      <c r="B46" s="13"/>
      <c r="C46" s="212" t="s">
        <v>29</v>
      </c>
      <c r="D46" s="59"/>
      <c r="E46" s="59"/>
      <c r="F46" s="59"/>
      <c r="G46" s="59"/>
      <c r="H46" s="156">
        <f>MIN(H44+H45,H15)</f>
        <v>200</v>
      </c>
      <c r="I46" s="21" t="s">
        <v>15</v>
      </c>
      <c r="J46" s="156">
        <f>MIN(J44+J45,J15)</f>
        <v>210.6</v>
      </c>
      <c r="K46" s="15" t="s">
        <v>15</v>
      </c>
      <c r="L46" s="62">
        <f>IF((H22+J22)&gt;0,(H22*H46+J22*J46)/(H22+J22),0)</f>
        <v>205.3</v>
      </c>
      <c r="M46" s="76" t="s">
        <v>15</v>
      </c>
      <c r="N46" s="21"/>
      <c r="X46" s="15"/>
      <c r="Y46" s="30"/>
      <c r="Z46" s="30"/>
      <c r="AA46" s="30"/>
      <c r="AB46" s="30"/>
      <c r="AC46" s="30"/>
      <c r="AD46" s="30"/>
      <c r="AE46" s="30"/>
      <c r="AF46" s="15"/>
      <c r="AG46" s="18"/>
      <c r="AH46" s="30"/>
      <c r="AI46" s="30"/>
      <c r="AJ46" s="30"/>
      <c r="AK46" s="30"/>
      <c r="AL46" s="30"/>
      <c r="AM46" s="30"/>
      <c r="AN46" s="30"/>
      <c r="AO46" s="15"/>
      <c r="AP46" s="15"/>
    </row>
    <row r="47" spans="1:42" x14ac:dyDescent="0.2">
      <c r="A47" s="202"/>
      <c r="B47" s="13"/>
      <c r="C47" s="213" t="s">
        <v>26</v>
      </c>
      <c r="D47" s="81"/>
      <c r="E47" s="81"/>
      <c r="F47" s="81"/>
      <c r="G47" s="77"/>
      <c r="H47" s="217">
        <f>H22*H46</f>
        <v>16000</v>
      </c>
      <c r="I47" s="214"/>
      <c r="J47" s="217">
        <f>J22*J46</f>
        <v>16848</v>
      </c>
      <c r="K47" s="77"/>
      <c r="L47" s="117">
        <f>(H22+J22)*L46</f>
        <v>32848</v>
      </c>
      <c r="M47" s="218"/>
      <c r="N47" s="21"/>
      <c r="X47" s="15"/>
      <c r="Y47" s="30"/>
      <c r="Z47" s="30"/>
      <c r="AA47" s="30"/>
      <c r="AB47" s="30"/>
      <c r="AC47" s="30"/>
      <c r="AD47" s="30"/>
      <c r="AE47" s="30"/>
      <c r="AF47" s="15"/>
      <c r="AG47" s="18"/>
      <c r="AH47" s="30"/>
      <c r="AI47" s="30"/>
      <c r="AJ47" s="30"/>
      <c r="AK47" s="30"/>
      <c r="AL47" s="30"/>
      <c r="AM47" s="30"/>
      <c r="AN47" s="30"/>
      <c r="AO47" s="15"/>
      <c r="AP47" s="15"/>
    </row>
    <row r="48" spans="1:42" x14ac:dyDescent="0.2">
      <c r="A48" s="202"/>
      <c r="B48" s="13"/>
      <c r="D48" s="59"/>
      <c r="E48" s="59"/>
      <c r="F48" s="59"/>
      <c r="L48" s="62"/>
      <c r="X48" s="15"/>
      <c r="Y48" s="30"/>
      <c r="Z48" s="30"/>
      <c r="AA48" s="30"/>
      <c r="AB48" s="30"/>
      <c r="AC48" s="30"/>
      <c r="AD48" s="30"/>
      <c r="AE48" s="30"/>
      <c r="AF48" s="15"/>
      <c r="AG48" s="18"/>
      <c r="AH48" s="30"/>
      <c r="AI48" s="30"/>
      <c r="AJ48" s="30"/>
      <c r="AK48" s="30"/>
      <c r="AL48" s="30"/>
      <c r="AM48" s="30"/>
      <c r="AN48" s="30"/>
      <c r="AO48" s="15"/>
      <c r="AP48" s="15"/>
    </row>
    <row r="49" spans="1:42" x14ac:dyDescent="0.2">
      <c r="A49" s="202"/>
      <c r="B49" s="13"/>
      <c r="C49" s="37"/>
      <c r="D49" s="10"/>
      <c r="E49" s="10"/>
      <c r="F49" s="10"/>
      <c r="G49" s="10"/>
      <c r="H49" s="54"/>
      <c r="I49" s="55"/>
      <c r="J49" s="54"/>
      <c r="X49" s="15"/>
      <c r="Y49" s="30"/>
      <c r="Z49" s="30"/>
      <c r="AA49" s="30"/>
      <c r="AB49" s="30"/>
      <c r="AC49" s="30"/>
      <c r="AD49" s="30"/>
      <c r="AE49" s="30"/>
      <c r="AF49" s="15"/>
      <c r="AG49" s="18"/>
      <c r="AH49" s="30"/>
      <c r="AI49" s="30"/>
      <c r="AJ49" s="30"/>
      <c r="AK49" s="30"/>
      <c r="AL49" s="30"/>
      <c r="AM49" s="30"/>
      <c r="AN49" s="30"/>
      <c r="AO49" s="15"/>
      <c r="AP49" s="15"/>
    </row>
    <row r="50" spans="1:42" x14ac:dyDescent="0.2">
      <c r="A50" s="202"/>
      <c r="C50" s="15"/>
      <c r="N50" s="15"/>
      <c r="O50" s="15"/>
      <c r="P50" s="15"/>
      <c r="X50" s="15"/>
      <c r="Y50" s="30"/>
      <c r="Z50" s="30"/>
      <c r="AA50" s="30"/>
      <c r="AB50" s="30"/>
      <c r="AC50" s="30"/>
      <c r="AD50" s="30"/>
      <c r="AE50" s="30"/>
      <c r="AF50" s="15"/>
      <c r="AG50" s="18"/>
      <c r="AH50" s="30"/>
      <c r="AI50" s="30"/>
      <c r="AJ50" s="30"/>
      <c r="AK50" s="30"/>
      <c r="AL50" s="30"/>
      <c r="AM50" s="30"/>
      <c r="AN50" s="30"/>
      <c r="AO50" s="15"/>
      <c r="AP50" s="15"/>
    </row>
    <row r="51" spans="1:42" x14ac:dyDescent="0.2">
      <c r="A51" s="202"/>
      <c r="B51" s="15"/>
      <c r="D51" s="82" t="s">
        <v>76</v>
      </c>
      <c r="E51" s="143" t="s">
        <v>76</v>
      </c>
      <c r="F51" s="84"/>
      <c r="G51" s="84"/>
      <c r="H51" s="84"/>
      <c r="I51" s="85" t="s">
        <v>70</v>
      </c>
      <c r="J51" s="84"/>
      <c r="K51" s="84"/>
      <c r="L51" s="84"/>
      <c r="M51" s="86"/>
      <c r="N51" s="22"/>
      <c r="O51" s="130" t="s">
        <v>76</v>
      </c>
      <c r="P51" s="83" t="s">
        <v>76</v>
      </c>
      <c r="Q51" s="84"/>
      <c r="R51" s="84"/>
      <c r="S51" s="84"/>
      <c r="T51" s="85" t="s">
        <v>72</v>
      </c>
      <c r="U51" s="84"/>
      <c r="V51" s="84"/>
      <c r="W51" s="84"/>
      <c r="X51" s="86"/>
      <c r="Y51" s="30"/>
      <c r="Z51" s="30"/>
      <c r="AA51" s="30"/>
      <c r="AB51" s="30"/>
      <c r="AC51" s="30"/>
      <c r="AD51" s="30"/>
      <c r="AE51" s="30"/>
      <c r="AF51" s="15"/>
      <c r="AG51" s="18"/>
      <c r="AH51" s="30"/>
      <c r="AI51" s="30"/>
      <c r="AJ51" s="30"/>
      <c r="AK51" s="30"/>
      <c r="AL51" s="30"/>
      <c r="AM51" s="30"/>
      <c r="AN51" s="30"/>
      <c r="AO51" s="15"/>
      <c r="AP51" s="15"/>
    </row>
    <row r="52" spans="1:42" x14ac:dyDescent="0.2">
      <c r="A52" s="202"/>
      <c r="C52" s="76"/>
      <c r="D52" s="56">
        <v>32</v>
      </c>
      <c r="E52" s="142">
        <v>2</v>
      </c>
      <c r="F52" s="49"/>
      <c r="G52" s="49"/>
      <c r="H52" s="49"/>
      <c r="I52" s="22" t="s">
        <v>75</v>
      </c>
      <c r="J52" s="49"/>
      <c r="K52" s="49"/>
      <c r="L52" s="49"/>
      <c r="M52" s="87"/>
      <c r="N52" s="15"/>
      <c r="O52" s="131">
        <v>10</v>
      </c>
      <c r="P52" s="51">
        <v>3</v>
      </c>
      <c r="Q52" s="49"/>
      <c r="R52" s="49"/>
      <c r="S52" s="49"/>
      <c r="T52" s="48" t="s">
        <v>74</v>
      </c>
      <c r="U52" s="49"/>
      <c r="V52" s="49"/>
      <c r="W52" s="49"/>
      <c r="X52" s="87"/>
      <c r="Y52" s="30"/>
      <c r="Z52" s="30"/>
      <c r="AA52" s="30"/>
      <c r="AB52" s="30"/>
      <c r="AC52" s="30"/>
      <c r="AD52" s="30"/>
      <c r="AE52" s="30"/>
      <c r="AF52" s="15"/>
      <c r="AG52" s="18"/>
      <c r="AH52" s="30"/>
      <c r="AI52" s="30"/>
      <c r="AJ52" s="30"/>
      <c r="AK52" s="30"/>
      <c r="AL52" s="30"/>
      <c r="AM52" s="30"/>
      <c r="AN52" s="30"/>
      <c r="AO52" s="15"/>
      <c r="AP52" s="15"/>
    </row>
    <row r="53" spans="1:42" x14ac:dyDescent="0.2">
      <c r="A53" s="202"/>
      <c r="D53" s="132" t="s">
        <v>2</v>
      </c>
      <c r="E53" s="126">
        <f>IF(I53&gt;0,I53-1.282*E52,0)</f>
        <v>1.6360000000000001</v>
      </c>
      <c r="F53" s="127">
        <f>IF(I53&gt;0,I53-0.842*E52,0)</f>
        <v>2.516</v>
      </c>
      <c r="G53" s="128">
        <f>IF(I53&gt;0,I53-0.525*E52,0)</f>
        <v>3.1500000000000004</v>
      </c>
      <c r="H53" s="129">
        <f>IF(I53&gt;0,I53-0.253*E52,0)</f>
        <v>3.694</v>
      </c>
      <c r="I53" s="129">
        <f>H24</f>
        <v>4.2</v>
      </c>
      <c r="J53" s="129">
        <f>IF(I53&gt;0,I53+0.253*E52,0)</f>
        <v>4.7060000000000004</v>
      </c>
      <c r="K53" s="129">
        <f>IF(I53&gt;0,I53+0.525*E52,0)</f>
        <v>5.25</v>
      </c>
      <c r="L53" s="129">
        <f>IF(I53&gt;0,I53+0.842*E52,0)</f>
        <v>5.8840000000000003</v>
      </c>
      <c r="M53" s="127">
        <f>IF(I53&gt;0,I53+1.282*E52,0)</f>
        <v>6.7640000000000002</v>
      </c>
      <c r="O53" s="141" t="s">
        <v>2</v>
      </c>
      <c r="P53" s="126">
        <f>IF(T53&gt;0,T53-1.282*P52,0)</f>
        <v>6.9039999999999999</v>
      </c>
      <c r="Q53" s="128">
        <f>IF(T53&gt;0,T53-0.842*P52,0)</f>
        <v>8.2240000000000002</v>
      </c>
      <c r="R53" s="129">
        <f>IF(T53&gt;0,T53-0.525*P52,0)</f>
        <v>9.1750000000000007</v>
      </c>
      <c r="S53" s="129">
        <f>IF(T53&gt;0,T53-0.253*P52,0)</f>
        <v>9.9909999999999997</v>
      </c>
      <c r="T53" s="129">
        <f>J24</f>
        <v>10.75</v>
      </c>
      <c r="U53" s="129">
        <f>IF(T53&gt;0,T53+0.253*P52,0)</f>
        <v>11.509</v>
      </c>
      <c r="V53" s="129">
        <f>IF(T53&gt;0,T53+0.525*P52,0)</f>
        <v>12.324999999999999</v>
      </c>
      <c r="W53" s="129">
        <f>IF(T53&gt;0,T53+0.842*P52,0)</f>
        <v>13.276</v>
      </c>
      <c r="X53" s="127">
        <f>IF(T53&gt;0,T53+1.282*P52,0)</f>
        <v>14.596</v>
      </c>
      <c r="Y53" s="30"/>
      <c r="Z53" s="30"/>
      <c r="AA53" s="30"/>
      <c r="AB53" s="30"/>
      <c r="AC53" s="30"/>
      <c r="AD53" s="30"/>
      <c r="AE53" s="30"/>
      <c r="AF53" s="15"/>
      <c r="AG53" s="18"/>
      <c r="AH53" s="30"/>
      <c r="AI53" s="30"/>
      <c r="AJ53" s="30"/>
      <c r="AK53" s="30"/>
      <c r="AL53" s="30"/>
      <c r="AM53" s="30"/>
      <c r="AN53" s="30"/>
      <c r="AO53" s="15"/>
      <c r="AP53" s="15"/>
    </row>
    <row r="54" spans="1:42" x14ac:dyDescent="0.2">
      <c r="A54" s="202"/>
      <c r="D54" s="90">
        <f>IF(D58&gt;0,D58-1.282*D52,0)</f>
        <v>128.976</v>
      </c>
      <c r="E54" s="124">
        <f t="shared" ref="E54:M62" si="6">IF($H$22+$J$22&gt;0,(MAX(MIN($H$9*(E$53*$D54+$H$25+P18),$H$11),$H$10)),0)</f>
        <v>200</v>
      </c>
      <c r="F54" s="124">
        <f t="shared" si="6"/>
        <v>200</v>
      </c>
      <c r="G54" s="124">
        <f t="shared" si="6"/>
        <v>200</v>
      </c>
      <c r="H54" s="124">
        <f t="shared" si="6"/>
        <v>200</v>
      </c>
      <c r="I54" s="124">
        <f t="shared" si="6"/>
        <v>200</v>
      </c>
      <c r="J54" s="124">
        <f t="shared" si="6"/>
        <v>200</v>
      </c>
      <c r="K54" s="124">
        <f t="shared" si="6"/>
        <v>200</v>
      </c>
      <c r="L54" s="124">
        <f t="shared" si="6"/>
        <v>219.56843520000001</v>
      </c>
      <c r="M54" s="125">
        <f t="shared" si="6"/>
        <v>253.61809920000002</v>
      </c>
      <c r="O54" s="90">
        <f>IF(O58&gt;0,O58-1.282*O52,0)</f>
        <v>37.18</v>
      </c>
      <c r="P54" s="25">
        <f t="shared" ref="P54:X62" si="7">IF($H$22+$J$22&gt;0,MAX(MIN($J$9*(P$53*$O54+$J$25+P32),$J$11),$J$10),0)</f>
        <v>200</v>
      </c>
      <c r="Q54" s="124">
        <f t="shared" si="7"/>
        <v>200</v>
      </c>
      <c r="R54" s="25">
        <f t="shared" si="7"/>
        <v>200</v>
      </c>
      <c r="S54" s="25">
        <f t="shared" si="7"/>
        <v>200</v>
      </c>
      <c r="T54" s="25">
        <f t="shared" si="7"/>
        <v>200</v>
      </c>
      <c r="U54" s="25">
        <f t="shared" si="7"/>
        <v>200</v>
      </c>
      <c r="V54" s="25">
        <f t="shared" si="7"/>
        <v>200</v>
      </c>
      <c r="W54" s="25">
        <f t="shared" si="7"/>
        <v>200</v>
      </c>
      <c r="X54" s="91">
        <f t="shared" si="7"/>
        <v>209.871712</v>
      </c>
      <c r="Y54" s="30"/>
      <c r="Z54" s="30"/>
      <c r="AA54" s="30"/>
      <c r="AB54" s="30"/>
      <c r="AC54" s="30"/>
      <c r="AD54" s="30"/>
      <c r="AE54" s="30"/>
      <c r="AF54" s="15"/>
      <c r="AG54" s="18"/>
      <c r="AH54" s="30"/>
      <c r="AI54" s="30"/>
      <c r="AJ54" s="30"/>
      <c r="AK54" s="30"/>
      <c r="AL54" s="30"/>
      <c r="AM54" s="30"/>
      <c r="AN54" s="30"/>
      <c r="AO54" s="15"/>
      <c r="AP54" s="15"/>
    </row>
    <row r="55" spans="1:42" x14ac:dyDescent="0.2">
      <c r="A55" s="202"/>
      <c r="D55" s="90">
        <f>IF(D58&gt;0,D58-0.842*D52,0)</f>
        <v>143.05600000000001</v>
      </c>
      <c r="E55" s="25">
        <f t="shared" si="6"/>
        <v>200</v>
      </c>
      <c r="F55" s="25">
        <f t="shared" si="6"/>
        <v>200</v>
      </c>
      <c r="G55" s="25">
        <f t="shared" si="6"/>
        <v>200</v>
      </c>
      <c r="H55" s="25">
        <f t="shared" si="6"/>
        <v>200</v>
      </c>
      <c r="I55" s="25">
        <f t="shared" si="6"/>
        <v>200</v>
      </c>
      <c r="J55" s="25">
        <f t="shared" si="6"/>
        <v>200</v>
      </c>
      <c r="K55" s="25">
        <f t="shared" si="6"/>
        <v>217.21320000000003</v>
      </c>
      <c r="L55" s="25">
        <f t="shared" si="6"/>
        <v>244.42245120000001</v>
      </c>
      <c r="M55" s="91">
        <f t="shared" si="6"/>
        <v>282.18923519999998</v>
      </c>
      <c r="O55" s="90">
        <f>IF(O58&gt;0,O58-0.842*O52,0)</f>
        <v>41.58</v>
      </c>
      <c r="P55" s="25">
        <f t="shared" si="7"/>
        <v>200</v>
      </c>
      <c r="Q55" s="25">
        <f t="shared" si="7"/>
        <v>200</v>
      </c>
      <c r="R55" s="25">
        <f t="shared" si="7"/>
        <v>200</v>
      </c>
      <c r="S55" s="25">
        <f t="shared" si="7"/>
        <v>200</v>
      </c>
      <c r="T55" s="25">
        <f t="shared" si="7"/>
        <v>200</v>
      </c>
      <c r="U55" s="25">
        <f t="shared" si="7"/>
        <v>200</v>
      </c>
      <c r="V55" s="25">
        <f t="shared" si="7"/>
        <v>200</v>
      </c>
      <c r="W55" s="25">
        <f t="shared" si="7"/>
        <v>213.60643200000001</v>
      </c>
      <c r="X55" s="91">
        <f t="shared" si="7"/>
        <v>235.56067199999998</v>
      </c>
      <c r="Y55" s="30"/>
      <c r="Z55" s="30"/>
      <c r="AA55" s="30"/>
      <c r="AB55" s="30"/>
      <c r="AC55" s="30"/>
      <c r="AD55" s="30"/>
      <c r="AE55" s="30"/>
      <c r="AF55" s="15"/>
      <c r="AG55" s="18"/>
      <c r="AH55" s="30"/>
      <c r="AI55" s="30"/>
      <c r="AJ55" s="30"/>
      <c r="AK55" s="30"/>
      <c r="AL55" s="30"/>
      <c r="AM55" s="30"/>
      <c r="AN55" s="30"/>
      <c r="AO55" s="15"/>
      <c r="AP55" s="15"/>
    </row>
    <row r="56" spans="1:42" x14ac:dyDescent="0.2">
      <c r="A56" s="202"/>
      <c r="D56" s="90">
        <f>IF(D58&gt;0,D58-0.525*D52,0)</f>
        <v>153.19999999999999</v>
      </c>
      <c r="E56" s="25">
        <f t="shared" si="6"/>
        <v>200</v>
      </c>
      <c r="F56" s="25">
        <f t="shared" si="6"/>
        <v>200</v>
      </c>
      <c r="G56" s="25">
        <f t="shared" si="6"/>
        <v>200</v>
      </c>
      <c r="H56" s="25">
        <f t="shared" si="6"/>
        <v>200</v>
      </c>
      <c r="I56" s="25">
        <f t="shared" si="6"/>
        <v>200</v>
      </c>
      <c r="J56" s="25">
        <f t="shared" si="6"/>
        <v>208.18776</v>
      </c>
      <c r="K56" s="25">
        <f t="shared" si="6"/>
        <v>233.18999999999997</v>
      </c>
      <c r="L56" s="25">
        <f t="shared" si="6"/>
        <v>262.32864000000001</v>
      </c>
      <c r="M56" s="91">
        <f t="shared" si="6"/>
        <v>302.77343999999999</v>
      </c>
      <c r="O56" s="90">
        <f>IF(O58&gt;0,O58-0.525*O52,0)</f>
        <v>44.75</v>
      </c>
      <c r="P56" s="25">
        <f t="shared" si="7"/>
        <v>200</v>
      </c>
      <c r="Q56" s="25">
        <f t="shared" si="7"/>
        <v>200</v>
      </c>
      <c r="R56" s="25">
        <f t="shared" si="7"/>
        <v>200</v>
      </c>
      <c r="S56" s="25">
        <f t="shared" si="7"/>
        <v>200</v>
      </c>
      <c r="T56" s="25">
        <f t="shared" si="7"/>
        <v>200</v>
      </c>
      <c r="U56" s="25">
        <f t="shared" si="7"/>
        <v>200</v>
      </c>
      <c r="V56" s="25">
        <f t="shared" si="7"/>
        <v>213.41749999999999</v>
      </c>
      <c r="W56" s="25">
        <f t="shared" si="7"/>
        <v>230.44040000000001</v>
      </c>
      <c r="X56" s="91">
        <f t="shared" si="7"/>
        <v>254.06840000000003</v>
      </c>
      <c r="Y56" s="30"/>
      <c r="Z56" s="30"/>
      <c r="AA56" s="30"/>
      <c r="AB56" s="30"/>
      <c r="AC56" s="30"/>
      <c r="AD56" s="30"/>
      <c r="AE56" s="30"/>
      <c r="AF56" s="15"/>
      <c r="AG56" s="18"/>
      <c r="AH56" s="30"/>
      <c r="AI56" s="30"/>
      <c r="AJ56" s="30"/>
      <c r="AK56" s="30"/>
      <c r="AL56" s="30"/>
      <c r="AM56" s="30"/>
      <c r="AN56" s="30"/>
      <c r="AO56" s="15"/>
      <c r="AP56" s="15"/>
    </row>
    <row r="57" spans="1:42" x14ac:dyDescent="0.2">
      <c r="D57" s="90">
        <f>IF(D58&gt;0,D58-0.253*D52,0)</f>
        <v>161.904</v>
      </c>
      <c r="E57" s="25">
        <f t="shared" si="6"/>
        <v>200</v>
      </c>
      <c r="F57" s="25">
        <f t="shared" si="6"/>
        <v>200</v>
      </c>
      <c r="G57" s="25">
        <f t="shared" si="6"/>
        <v>200</v>
      </c>
      <c r="H57" s="25">
        <f t="shared" si="6"/>
        <v>200</v>
      </c>
      <c r="I57" s="25">
        <f t="shared" si="6"/>
        <v>200</v>
      </c>
      <c r="J57" s="25">
        <f t="shared" si="6"/>
        <v>220.47606720000002</v>
      </c>
      <c r="K57" s="25">
        <f t="shared" si="6"/>
        <v>246.89879999999999</v>
      </c>
      <c r="L57" s="25">
        <f t="shared" si="6"/>
        <v>277.69294079999997</v>
      </c>
      <c r="M57" s="91">
        <f t="shared" si="6"/>
        <v>320.43559680000004</v>
      </c>
      <c r="O57" s="90">
        <f>IF(O58&gt;0,O58-0.253*O52,0)</f>
        <v>47.47</v>
      </c>
      <c r="P57" s="25">
        <f t="shared" si="7"/>
        <v>200</v>
      </c>
      <c r="Q57" s="25">
        <f t="shared" si="7"/>
        <v>200</v>
      </c>
      <c r="R57" s="25">
        <f t="shared" si="7"/>
        <v>200</v>
      </c>
      <c r="S57" s="25">
        <f t="shared" si="7"/>
        <v>200</v>
      </c>
      <c r="T57" s="25">
        <f t="shared" si="7"/>
        <v>200</v>
      </c>
      <c r="U57" s="25">
        <f t="shared" si="7"/>
        <v>211.33289200000002</v>
      </c>
      <c r="V57" s="25">
        <f t="shared" si="7"/>
        <v>226.82709999999997</v>
      </c>
      <c r="W57" s="25">
        <f t="shared" si="7"/>
        <v>244.88468800000001</v>
      </c>
      <c r="X57" s="91">
        <f t="shared" si="7"/>
        <v>269.948848</v>
      </c>
      <c r="Y57" s="30"/>
      <c r="Z57" s="30"/>
      <c r="AA57" s="30"/>
      <c r="AB57" s="30"/>
      <c r="AC57" s="30"/>
      <c r="AD57" s="30"/>
      <c r="AE57" s="30"/>
      <c r="AF57" s="15"/>
      <c r="AG57" s="18"/>
      <c r="AH57" s="30"/>
      <c r="AI57" s="30"/>
      <c r="AJ57" s="30"/>
      <c r="AK57" s="30"/>
      <c r="AL57" s="30"/>
      <c r="AM57" s="30"/>
      <c r="AN57" s="30"/>
      <c r="AO57" s="15"/>
      <c r="AP57" s="15"/>
    </row>
    <row r="58" spans="1:42" x14ac:dyDescent="0.2">
      <c r="D58" s="90">
        <f>H23</f>
        <v>170</v>
      </c>
      <c r="E58" s="25">
        <f t="shared" si="6"/>
        <v>200</v>
      </c>
      <c r="F58" s="25">
        <f t="shared" si="6"/>
        <v>200</v>
      </c>
      <c r="G58" s="25">
        <f t="shared" si="6"/>
        <v>200</v>
      </c>
      <c r="H58" s="25">
        <f t="shared" si="6"/>
        <v>200</v>
      </c>
      <c r="I58" s="25">
        <f t="shared" si="6"/>
        <v>206.1</v>
      </c>
      <c r="J58" s="25">
        <f t="shared" si="6"/>
        <v>231.90600000000001</v>
      </c>
      <c r="K58" s="25">
        <f t="shared" si="6"/>
        <v>259.64999999999998</v>
      </c>
      <c r="L58" s="25">
        <f t="shared" si="6"/>
        <v>291.98400000000004</v>
      </c>
      <c r="M58" s="91">
        <f t="shared" si="6"/>
        <v>336.86400000000003</v>
      </c>
      <c r="O58" s="90">
        <f>J23</f>
        <v>50</v>
      </c>
      <c r="P58" s="25">
        <f t="shared" si="7"/>
        <v>200</v>
      </c>
      <c r="Q58" s="25">
        <f t="shared" si="7"/>
        <v>200</v>
      </c>
      <c r="R58" s="25">
        <f t="shared" si="7"/>
        <v>200</v>
      </c>
      <c r="S58" s="25">
        <f t="shared" si="7"/>
        <v>200</v>
      </c>
      <c r="T58" s="25">
        <f t="shared" si="7"/>
        <v>207.8</v>
      </c>
      <c r="U58" s="25">
        <f t="shared" si="7"/>
        <v>222.98000000000002</v>
      </c>
      <c r="V58" s="25">
        <f t="shared" si="7"/>
        <v>239.3</v>
      </c>
      <c r="W58" s="25">
        <f t="shared" si="7"/>
        <v>258.32</v>
      </c>
      <c r="X58" s="91">
        <f t="shared" si="7"/>
        <v>284.71999999999997</v>
      </c>
      <c r="Y58" s="15"/>
      <c r="Z58" s="15"/>
      <c r="AA58" s="15"/>
      <c r="AB58" s="15"/>
      <c r="AC58" s="15"/>
      <c r="AD58" s="15"/>
      <c r="AE58" s="15"/>
      <c r="AF58" s="15"/>
      <c r="AG58" s="15"/>
      <c r="AH58" s="15"/>
      <c r="AI58" s="15"/>
      <c r="AJ58" s="15"/>
      <c r="AK58" s="15"/>
      <c r="AL58" s="15"/>
      <c r="AM58" s="15"/>
      <c r="AN58" s="15"/>
      <c r="AO58" s="15"/>
      <c r="AP58" s="15"/>
    </row>
    <row r="59" spans="1:42" x14ac:dyDescent="0.2">
      <c r="D59" s="90">
        <f>IF(D58&gt;0,D58+0.253*D52,0)</f>
        <v>178.096</v>
      </c>
      <c r="E59" s="25">
        <f t="shared" si="6"/>
        <v>200</v>
      </c>
      <c r="F59" s="25">
        <f t="shared" si="6"/>
        <v>200</v>
      </c>
      <c r="G59" s="25">
        <f t="shared" si="6"/>
        <v>200</v>
      </c>
      <c r="H59" s="25">
        <f t="shared" si="6"/>
        <v>200</v>
      </c>
      <c r="I59" s="25">
        <f t="shared" si="6"/>
        <v>216.30096</v>
      </c>
      <c r="J59" s="25">
        <f t="shared" si="6"/>
        <v>243.33593280000002</v>
      </c>
      <c r="K59" s="25">
        <f t="shared" si="6"/>
        <v>272.40120000000002</v>
      </c>
      <c r="L59" s="25">
        <f t="shared" si="6"/>
        <v>306.27505919999999</v>
      </c>
      <c r="M59" s="91">
        <f t="shared" si="6"/>
        <v>353.29240320000002</v>
      </c>
      <c r="O59" s="90">
        <f>IF(O58&gt;0,O58+0.253*O52,0)</f>
        <v>52.53</v>
      </c>
      <c r="P59" s="25">
        <f t="shared" si="7"/>
        <v>200</v>
      </c>
      <c r="Q59" s="25">
        <f t="shared" si="7"/>
        <v>200</v>
      </c>
      <c r="R59" s="25">
        <f t="shared" si="7"/>
        <v>200</v>
      </c>
      <c r="S59" s="25">
        <f t="shared" si="7"/>
        <v>202.73089200000001</v>
      </c>
      <c r="T59" s="25">
        <f t="shared" si="7"/>
        <v>218.679</v>
      </c>
      <c r="U59" s="25">
        <f t="shared" si="7"/>
        <v>234.62710800000002</v>
      </c>
      <c r="V59" s="25">
        <f t="shared" si="7"/>
        <v>251.77289999999999</v>
      </c>
      <c r="W59" s="25">
        <f t="shared" si="7"/>
        <v>271.755312</v>
      </c>
      <c r="X59" s="91">
        <f t="shared" si="7"/>
        <v>299.491152</v>
      </c>
      <c r="Y59" s="15"/>
      <c r="Z59" s="15"/>
      <c r="AA59" s="15"/>
      <c r="AB59" s="15"/>
      <c r="AC59" s="15"/>
      <c r="AD59" s="15"/>
      <c r="AE59" s="15"/>
      <c r="AF59" s="15"/>
      <c r="AG59" s="15"/>
      <c r="AH59" s="15"/>
      <c r="AI59" s="15"/>
      <c r="AJ59" s="15"/>
      <c r="AK59" s="15"/>
      <c r="AL59" s="15"/>
      <c r="AM59" s="15"/>
      <c r="AN59" s="15"/>
      <c r="AO59" s="15"/>
      <c r="AP59" s="15"/>
    </row>
    <row r="60" spans="1:42" x14ac:dyDescent="0.2">
      <c r="D60" s="90">
        <f>IF(D58&gt;0,D58+0.525*D52,0)</f>
        <v>186.8</v>
      </c>
      <c r="E60" s="25">
        <f t="shared" si="6"/>
        <v>200</v>
      </c>
      <c r="F60" s="25">
        <f t="shared" si="6"/>
        <v>200</v>
      </c>
      <c r="G60" s="25">
        <f t="shared" si="6"/>
        <v>200</v>
      </c>
      <c r="H60" s="25">
        <f t="shared" si="6"/>
        <v>200</v>
      </c>
      <c r="I60" s="25">
        <f t="shared" si="6"/>
        <v>227.268</v>
      </c>
      <c r="J60" s="25">
        <f t="shared" si="6"/>
        <v>255.62424000000004</v>
      </c>
      <c r="K60" s="25">
        <f t="shared" si="6"/>
        <v>286.11</v>
      </c>
      <c r="L60" s="25">
        <f t="shared" si="6"/>
        <v>321.63936000000001</v>
      </c>
      <c r="M60" s="91">
        <f t="shared" si="6"/>
        <v>370.95456000000001</v>
      </c>
      <c r="O60" s="90">
        <f>IF(O58&gt;0,O58+0.525*O52,0)</f>
        <v>55.25</v>
      </c>
      <c r="P60" s="25">
        <f t="shared" si="7"/>
        <v>200</v>
      </c>
      <c r="Q60" s="25">
        <f t="shared" si="7"/>
        <v>200</v>
      </c>
      <c r="R60" s="25">
        <f t="shared" si="7"/>
        <v>200</v>
      </c>
      <c r="S60" s="25">
        <f t="shared" si="7"/>
        <v>213.6011</v>
      </c>
      <c r="T60" s="25">
        <f t="shared" si="7"/>
        <v>230.375</v>
      </c>
      <c r="U60" s="25">
        <f t="shared" si="7"/>
        <v>247.14890000000003</v>
      </c>
      <c r="V60" s="25">
        <f t="shared" si="7"/>
        <v>265.1825</v>
      </c>
      <c r="W60" s="25">
        <f t="shared" si="7"/>
        <v>286.19960000000003</v>
      </c>
      <c r="X60" s="91">
        <f t="shared" si="7"/>
        <v>315.3716</v>
      </c>
      <c r="Y60" s="15"/>
      <c r="Z60" s="15"/>
      <c r="AA60" s="15"/>
      <c r="AB60" s="15"/>
      <c r="AC60" s="15"/>
      <c r="AD60" s="15"/>
      <c r="AE60" s="15"/>
      <c r="AF60" s="15"/>
      <c r="AG60" s="15"/>
      <c r="AH60" s="15"/>
      <c r="AI60" s="15"/>
      <c r="AJ60" s="15"/>
      <c r="AK60" s="15"/>
      <c r="AL60" s="15"/>
      <c r="AM60" s="15"/>
      <c r="AN60" s="15"/>
      <c r="AO60" s="15"/>
      <c r="AP60" s="15"/>
    </row>
    <row r="61" spans="1:42" x14ac:dyDescent="0.2">
      <c r="D61" s="90">
        <f>IF(D58&gt;0,D58+0.842*D52,0)</f>
        <v>196.94399999999999</v>
      </c>
      <c r="E61" s="25">
        <f t="shared" si="6"/>
        <v>200</v>
      </c>
      <c r="F61" s="25">
        <f t="shared" si="6"/>
        <v>200</v>
      </c>
      <c r="G61" s="25">
        <f t="shared" si="6"/>
        <v>200</v>
      </c>
      <c r="H61" s="25">
        <f t="shared" si="6"/>
        <v>210.1533408</v>
      </c>
      <c r="I61" s="25">
        <f t="shared" si="6"/>
        <v>240.04944</v>
      </c>
      <c r="J61" s="25">
        <f t="shared" si="6"/>
        <v>269.94553919999998</v>
      </c>
      <c r="K61" s="25">
        <f t="shared" si="6"/>
        <v>302.08679999999998</v>
      </c>
      <c r="L61" s="25">
        <f t="shared" si="6"/>
        <v>339.54554880000001</v>
      </c>
      <c r="M61" s="91">
        <f t="shared" si="6"/>
        <v>391.53876480000002</v>
      </c>
      <c r="N61" s="15"/>
      <c r="O61" s="90">
        <f>IF(O58&gt;0,O58+0.842*O52,0)</f>
        <v>58.42</v>
      </c>
      <c r="P61" s="25">
        <f t="shared" si="7"/>
        <v>200</v>
      </c>
      <c r="Q61" s="25">
        <f t="shared" si="7"/>
        <v>200</v>
      </c>
      <c r="R61" s="25">
        <f t="shared" si="7"/>
        <v>207.20140000000004</v>
      </c>
      <c r="S61" s="25">
        <f t="shared" si="7"/>
        <v>226.269688</v>
      </c>
      <c r="T61" s="25">
        <f t="shared" si="7"/>
        <v>244.006</v>
      </c>
      <c r="U61" s="25">
        <f t="shared" si="7"/>
        <v>261.74231200000003</v>
      </c>
      <c r="V61" s="25">
        <f t="shared" si="7"/>
        <v>280.81059999999997</v>
      </c>
      <c r="W61" s="25">
        <f t="shared" si="7"/>
        <v>303.033568</v>
      </c>
      <c r="X61" s="91">
        <f t="shared" si="7"/>
        <v>333.87932800000004</v>
      </c>
      <c r="Y61" s="15"/>
      <c r="Z61" s="15"/>
      <c r="AA61" s="15"/>
      <c r="AB61" s="15"/>
      <c r="AC61" s="15"/>
      <c r="AD61" s="15"/>
      <c r="AE61" s="15"/>
      <c r="AF61" s="15"/>
      <c r="AG61" s="15"/>
      <c r="AH61" s="15"/>
      <c r="AI61" s="15"/>
      <c r="AJ61" s="15"/>
      <c r="AK61" s="15"/>
      <c r="AL61" s="15"/>
      <c r="AM61" s="15"/>
      <c r="AN61" s="15"/>
      <c r="AO61" s="15"/>
      <c r="AP61" s="15"/>
    </row>
    <row r="62" spans="1:42" x14ac:dyDescent="0.2">
      <c r="D62" s="136">
        <f>IF(D58&gt;0,D58+1.282*D52,0)</f>
        <v>211.024</v>
      </c>
      <c r="E62" s="93">
        <f t="shared" si="6"/>
        <v>200</v>
      </c>
      <c r="F62" s="93">
        <f t="shared" si="6"/>
        <v>200</v>
      </c>
      <c r="G62" s="93">
        <f t="shared" si="6"/>
        <v>200</v>
      </c>
      <c r="H62" s="93">
        <f t="shared" si="6"/>
        <v>225.75679679999999</v>
      </c>
      <c r="I62" s="93">
        <f t="shared" si="6"/>
        <v>257.79024000000004</v>
      </c>
      <c r="J62" s="93">
        <f t="shared" si="6"/>
        <v>289.8236832</v>
      </c>
      <c r="K62" s="93">
        <f t="shared" si="6"/>
        <v>324.26279999999997</v>
      </c>
      <c r="L62" s="93">
        <f t="shared" si="6"/>
        <v>364.39956480000001</v>
      </c>
      <c r="M62" s="94">
        <f t="shared" si="6"/>
        <v>400</v>
      </c>
      <c r="N62" s="32"/>
      <c r="O62" s="92">
        <f>IF(O58&gt;0,O58+1.282*O52,0)</f>
        <v>62.82</v>
      </c>
      <c r="P62" s="94">
        <f t="shared" si="7"/>
        <v>200</v>
      </c>
      <c r="Q62" s="119">
        <f t="shared" si="7"/>
        <v>200</v>
      </c>
      <c r="R62" s="93">
        <f t="shared" si="7"/>
        <v>223.34940000000003</v>
      </c>
      <c r="S62" s="93">
        <f t="shared" si="7"/>
        <v>243.85384799999997</v>
      </c>
      <c r="T62" s="93">
        <f t="shared" si="7"/>
        <v>262.92600000000004</v>
      </c>
      <c r="U62" s="93">
        <f t="shared" si="7"/>
        <v>281.99815200000006</v>
      </c>
      <c r="V62" s="93">
        <f t="shared" si="7"/>
        <v>302.50259999999997</v>
      </c>
      <c r="W62" s="93">
        <f t="shared" si="7"/>
        <v>326.39932800000003</v>
      </c>
      <c r="X62" s="94">
        <f t="shared" si="7"/>
        <v>359.568288</v>
      </c>
      <c r="Y62" s="15"/>
      <c r="Z62" s="15"/>
      <c r="AA62" s="15"/>
      <c r="AB62" s="15"/>
      <c r="AC62" s="15"/>
      <c r="AD62" s="15"/>
      <c r="AE62" s="15"/>
      <c r="AF62" s="15"/>
      <c r="AG62" s="15"/>
      <c r="AH62" s="15"/>
      <c r="AI62" s="15"/>
      <c r="AJ62" s="15"/>
      <c r="AK62" s="15"/>
      <c r="AL62" s="15"/>
      <c r="AM62" s="15"/>
      <c r="AN62" s="15"/>
      <c r="AO62" s="15"/>
      <c r="AP62" s="15"/>
    </row>
    <row r="63" spans="1:42" x14ac:dyDescent="0.2">
      <c r="C63" s="50"/>
      <c r="D63" s="50"/>
      <c r="E63" s="33"/>
      <c r="F63" s="33"/>
      <c r="G63" s="33"/>
      <c r="H63" s="33"/>
      <c r="I63" s="33"/>
      <c r="J63" s="33"/>
      <c r="K63" s="33"/>
      <c r="L63" s="33"/>
      <c r="M63" s="33"/>
      <c r="N63" s="32"/>
      <c r="Y63" s="15"/>
      <c r="Z63" s="15"/>
      <c r="AA63" s="15"/>
      <c r="AB63" s="15"/>
      <c r="AC63" s="15"/>
      <c r="AD63" s="15"/>
      <c r="AE63" s="15"/>
      <c r="AF63" s="15"/>
      <c r="AG63" s="15"/>
      <c r="AH63" s="15"/>
      <c r="AI63" s="15"/>
      <c r="AJ63" s="15"/>
      <c r="AK63" s="15"/>
      <c r="AL63" s="15"/>
      <c r="AM63" s="15"/>
      <c r="AN63" s="15"/>
      <c r="AO63" s="15"/>
      <c r="AP63" s="15"/>
    </row>
    <row r="64" spans="1:42" x14ac:dyDescent="0.2">
      <c r="C64" s="50"/>
      <c r="D64" s="50"/>
      <c r="E64" s="33"/>
      <c r="F64" s="33"/>
      <c r="G64" s="33"/>
      <c r="H64" s="33"/>
      <c r="I64" s="33"/>
      <c r="J64" s="33"/>
      <c r="K64" s="33"/>
      <c r="L64" s="33"/>
      <c r="M64" s="33"/>
      <c r="N64" s="32"/>
      <c r="Y64" s="15"/>
      <c r="Z64" s="15"/>
      <c r="AA64" s="15"/>
      <c r="AB64" s="15"/>
      <c r="AC64" s="15"/>
      <c r="AD64" s="15"/>
      <c r="AE64" s="15"/>
      <c r="AF64" s="15"/>
      <c r="AG64" s="15"/>
      <c r="AH64" s="15"/>
      <c r="AI64" s="15"/>
      <c r="AJ64" s="15"/>
      <c r="AK64" s="15"/>
      <c r="AL64" s="15"/>
      <c r="AM64" s="15"/>
      <c r="AN64" s="15"/>
      <c r="AO64" s="15"/>
      <c r="AP64" s="15"/>
    </row>
    <row r="65" spans="3:42" x14ac:dyDescent="0.2">
      <c r="D65" s="139" t="s">
        <v>76</v>
      </c>
      <c r="E65" s="133">
        <v>2</v>
      </c>
      <c r="F65" s="84"/>
      <c r="G65" s="84"/>
      <c r="H65" s="84"/>
      <c r="I65" s="85" t="s">
        <v>71</v>
      </c>
      <c r="J65" s="84"/>
      <c r="K65" s="84"/>
      <c r="L65" s="84"/>
      <c r="M65" s="86"/>
      <c r="N65" s="32"/>
      <c r="O65" s="130" t="s">
        <v>76</v>
      </c>
      <c r="P65" s="83">
        <v>2</v>
      </c>
      <c r="Q65" s="84"/>
      <c r="R65" s="84"/>
      <c r="S65" s="84"/>
      <c r="T65" s="85" t="s">
        <v>73</v>
      </c>
      <c r="U65" s="84"/>
      <c r="V65" s="84"/>
      <c r="W65" s="84"/>
      <c r="X65" s="86"/>
      <c r="Y65" s="15"/>
      <c r="Z65" s="15"/>
      <c r="AA65" s="15"/>
      <c r="AB65" s="15"/>
      <c r="AC65" s="15"/>
      <c r="AD65" s="15"/>
      <c r="AE65" s="15"/>
      <c r="AF65" s="15"/>
      <c r="AG65" s="15"/>
      <c r="AH65" s="15"/>
      <c r="AI65" s="15"/>
      <c r="AJ65" s="15"/>
      <c r="AK65" s="15"/>
      <c r="AL65" s="15"/>
      <c r="AM65" s="15"/>
      <c r="AN65" s="15"/>
      <c r="AO65" s="15"/>
      <c r="AP65" s="15"/>
    </row>
    <row r="66" spans="3:42" x14ac:dyDescent="0.2">
      <c r="C66" s="56">
        <v>32</v>
      </c>
      <c r="D66" s="131">
        <f>D52</f>
        <v>32</v>
      </c>
      <c r="E66" s="134">
        <v>3</v>
      </c>
      <c r="F66" s="49"/>
      <c r="G66" s="49"/>
      <c r="H66" s="49"/>
      <c r="I66" s="22" t="s">
        <v>75</v>
      </c>
      <c r="J66" s="49"/>
      <c r="K66" s="49"/>
      <c r="L66" s="49"/>
      <c r="M66" s="87"/>
      <c r="N66" s="32"/>
      <c r="O66" s="131">
        <f>O52</f>
        <v>10</v>
      </c>
      <c r="P66" s="51">
        <v>3</v>
      </c>
      <c r="Q66" s="49"/>
      <c r="R66" s="49"/>
      <c r="S66" s="49"/>
      <c r="T66" s="48" t="s">
        <v>74</v>
      </c>
      <c r="U66" s="49"/>
      <c r="V66" s="49"/>
      <c r="W66" s="49"/>
      <c r="X66" s="87"/>
      <c r="Y66" s="15"/>
      <c r="Z66" s="15"/>
      <c r="AA66" s="15"/>
      <c r="AB66" s="15"/>
      <c r="AC66" s="15"/>
      <c r="AD66" s="15"/>
      <c r="AE66" s="15"/>
      <c r="AF66" s="15"/>
      <c r="AG66" s="15"/>
      <c r="AH66" s="15"/>
      <c r="AI66" s="15"/>
      <c r="AJ66" s="15"/>
      <c r="AK66" s="15"/>
      <c r="AL66" s="15"/>
      <c r="AM66" s="15"/>
      <c r="AN66" s="15"/>
      <c r="AO66" s="15"/>
      <c r="AP66" s="15"/>
    </row>
    <row r="67" spans="3:42" x14ac:dyDescent="0.2">
      <c r="D67" s="132" t="s">
        <v>2</v>
      </c>
      <c r="E67" s="192">
        <f>IF(I67&gt;0,I67-1.282*E65,0)</f>
        <v>1.6360000000000001</v>
      </c>
      <c r="F67" s="127">
        <f>IF(I67&gt;0,I67-0.842*E65,0)</f>
        <v>2.516</v>
      </c>
      <c r="G67" s="127">
        <f>IF(I67&gt;0,I67-0.525*E65,0)</f>
        <v>3.1500000000000004</v>
      </c>
      <c r="H67" s="127">
        <f>IF(I67&gt;0,I67-0.253*E65,0)</f>
        <v>3.694</v>
      </c>
      <c r="I67" s="127">
        <f>H24</f>
        <v>4.2</v>
      </c>
      <c r="J67" s="127">
        <f>IF(I67&gt;0,I67+0.253*E65,0)</f>
        <v>4.7060000000000004</v>
      </c>
      <c r="K67" s="127">
        <f>IF(I67&gt;0,I67+0.525*E65,0)</f>
        <v>5.25</v>
      </c>
      <c r="L67" s="127">
        <f>IF(I67&gt;0,I67+0.842*E65,0)</f>
        <v>5.8840000000000003</v>
      </c>
      <c r="M67" s="127">
        <f>IF(I67&gt;0,I67+1.282*E65,0)</f>
        <v>6.7640000000000002</v>
      </c>
      <c r="N67" s="32"/>
      <c r="O67" s="141" t="s">
        <v>2</v>
      </c>
      <c r="P67" s="122">
        <f>IF(T67&gt;0,T67-1.282*P66,0)</f>
        <v>6.9039999999999999</v>
      </c>
      <c r="Q67" s="123">
        <f>IF(T67&gt;0,T67-0.842*P66,0)</f>
        <v>8.2240000000000002</v>
      </c>
      <c r="R67" s="23">
        <f>IF(T67&gt;0,T67-0.525*P66,0)</f>
        <v>9.1750000000000007</v>
      </c>
      <c r="S67" s="23">
        <f>IF(T67&gt;0,T67-0.253*P66,0)</f>
        <v>9.9909999999999997</v>
      </c>
      <c r="T67" s="23">
        <f>J24</f>
        <v>10.75</v>
      </c>
      <c r="U67" s="23">
        <f>IF(T67&gt;0,T67+0.253*P66,0)</f>
        <v>11.509</v>
      </c>
      <c r="V67" s="23">
        <f>IF(T67&gt;0,T67+0.525*P66,0)</f>
        <v>12.324999999999999</v>
      </c>
      <c r="W67" s="23">
        <f>IF(T67&gt;0,T67+0.842*P66,0)</f>
        <v>13.276</v>
      </c>
      <c r="X67" s="123">
        <f>IF(T67&gt;0,T67+1.282*P66,0)</f>
        <v>14.596</v>
      </c>
      <c r="Y67" s="15"/>
      <c r="Z67" s="15"/>
      <c r="AA67" s="15"/>
      <c r="AB67" s="15"/>
      <c r="AC67" s="15"/>
      <c r="AD67" s="15"/>
      <c r="AE67" s="15"/>
      <c r="AF67" s="15"/>
      <c r="AG67" s="15"/>
      <c r="AH67" s="15"/>
      <c r="AI67" s="15"/>
      <c r="AJ67" s="15"/>
      <c r="AK67" s="15"/>
      <c r="AL67" s="15"/>
      <c r="AM67" s="15"/>
      <c r="AN67" s="15"/>
      <c r="AO67" s="15"/>
      <c r="AP67" s="15"/>
    </row>
    <row r="68" spans="3:42" x14ac:dyDescent="0.2">
      <c r="D68" s="90">
        <f>IF(D72&gt;0,D72-1.282*C66,0)</f>
        <v>128.976</v>
      </c>
      <c r="E68" s="25">
        <f>MIN(MAX($H$14,IF($H$22+$J$22&gt;0,(($H$14+$H$19*(E$67*$D68+$H$25+P18-IF($H$18&gt;0,$H$18,$H$17)))),0)),$H$15)</f>
        <v>200</v>
      </c>
      <c r="F68" s="25">
        <f t="shared" ref="F68:M68" si="8">MIN(MAX($H$14,IF($H$22+$J$22&gt;0,(($H$14+$H$19*(F$67*$D68+$H$25+Q18-IF($H$18&gt;0,$H$18,$H$17)))),0)),$H$15)</f>
        <v>200</v>
      </c>
      <c r="G68" s="25">
        <f t="shared" si="8"/>
        <v>200</v>
      </c>
      <c r="H68" s="25">
        <f t="shared" si="8"/>
        <v>200</v>
      </c>
      <c r="I68" s="25">
        <f t="shared" si="8"/>
        <v>200</v>
      </c>
      <c r="J68" s="25">
        <f t="shared" si="8"/>
        <v>200</v>
      </c>
      <c r="K68" s="25">
        <f t="shared" si="8"/>
        <v>200</v>
      </c>
      <c r="L68" s="25">
        <f t="shared" si="8"/>
        <v>201.46843520000002</v>
      </c>
      <c r="M68" s="91">
        <f t="shared" si="8"/>
        <v>235.51809920000002</v>
      </c>
      <c r="N68" s="32"/>
      <c r="O68" s="90">
        <f>IF(O72&gt;0,O72-1.282*O66,0)</f>
        <v>37.18</v>
      </c>
      <c r="P68" s="124">
        <f>MAX($J$14,IF($H$22+$J$22&gt;0,(($J$14+$J$19*(P$67*$O68+$J$25+P32-IF($J$18&gt;0,$J$18,$J$17)))),0))</f>
        <v>200</v>
      </c>
      <c r="Q68" s="125">
        <f t="shared" ref="Q68:X68" si="9">MAX($J$14,IF($H$22+$J$22&gt;0,(($J$14+$J$19*(Q$67*$O68+$J$25+Q32-IF($J$18&gt;0,$J$18,$J$17)))),0))</f>
        <v>200</v>
      </c>
      <c r="R68" s="193">
        <f t="shared" si="9"/>
        <v>200</v>
      </c>
      <c r="S68" s="125">
        <f t="shared" si="9"/>
        <v>200</v>
      </c>
      <c r="T68" s="193">
        <f t="shared" si="9"/>
        <v>200</v>
      </c>
      <c r="U68" s="125">
        <f t="shared" si="9"/>
        <v>200</v>
      </c>
      <c r="V68" s="193">
        <f t="shared" si="9"/>
        <v>200</v>
      </c>
      <c r="W68" s="125">
        <f t="shared" si="9"/>
        <v>200</v>
      </c>
      <c r="X68" s="194">
        <f t="shared" si="9"/>
        <v>212.67171199999999</v>
      </c>
      <c r="Y68" s="15"/>
      <c r="Z68" s="15"/>
      <c r="AA68" s="15"/>
      <c r="AB68" s="15"/>
      <c r="AC68" s="15"/>
      <c r="AD68" s="15"/>
      <c r="AE68" s="15"/>
      <c r="AF68" s="15"/>
      <c r="AG68" s="15"/>
      <c r="AH68" s="15"/>
      <c r="AI68" s="15"/>
      <c r="AJ68" s="15"/>
      <c r="AK68" s="15"/>
      <c r="AL68" s="15"/>
      <c r="AM68" s="15"/>
      <c r="AN68" s="15"/>
      <c r="AO68" s="15"/>
      <c r="AP68" s="15"/>
    </row>
    <row r="69" spans="3:42" x14ac:dyDescent="0.2">
      <c r="D69" s="90">
        <f>IF(D72&gt;0,D72-0.842*C66,0)</f>
        <v>143.05600000000001</v>
      </c>
      <c r="E69" s="25">
        <f t="shared" ref="E69:M69" si="10">MIN(MAX($H$14,IF($H$22+$J$22&gt;0,(($H$14+$H$19*(E$67*$D69+$H$25+P19-IF($H$18&gt;0,$H$18,$H$17)))),0)),$H$15)</f>
        <v>200</v>
      </c>
      <c r="F69" s="25">
        <f t="shared" si="10"/>
        <v>200</v>
      </c>
      <c r="G69" s="25">
        <f t="shared" si="10"/>
        <v>200</v>
      </c>
      <c r="H69" s="25">
        <f t="shared" si="10"/>
        <v>200</v>
      </c>
      <c r="I69" s="25">
        <f t="shared" si="10"/>
        <v>200</v>
      </c>
      <c r="J69" s="25">
        <f t="shared" si="10"/>
        <v>200</v>
      </c>
      <c r="K69" s="25">
        <f t="shared" si="10"/>
        <v>200</v>
      </c>
      <c r="L69" s="25">
        <f t="shared" si="10"/>
        <v>226.32245120000002</v>
      </c>
      <c r="M69" s="91">
        <f t="shared" si="10"/>
        <v>264.08923520000002</v>
      </c>
      <c r="N69" s="32"/>
      <c r="O69" s="90">
        <f>IF(O72&gt;0,O72-0.842*O66,0)</f>
        <v>41.58</v>
      </c>
      <c r="P69" s="25">
        <f t="shared" ref="P69:X69" si="11">MAX($J$14,IF($H$22+$J$22&gt;0,(($J$14+$J$19*(P$67*$O69+$J$25+P33-IF($J$18&gt;0,$J$18,$J$17)))),0))</f>
        <v>200</v>
      </c>
      <c r="Q69" s="91">
        <f t="shared" si="11"/>
        <v>200</v>
      </c>
      <c r="R69" s="33">
        <f t="shared" si="11"/>
        <v>200</v>
      </c>
      <c r="S69" s="91">
        <f t="shared" si="11"/>
        <v>200</v>
      </c>
      <c r="T69" s="33">
        <f t="shared" si="11"/>
        <v>200</v>
      </c>
      <c r="U69" s="91">
        <f t="shared" si="11"/>
        <v>200</v>
      </c>
      <c r="V69" s="33">
        <f t="shared" si="11"/>
        <v>200.58939999999998</v>
      </c>
      <c r="W69" s="91">
        <f t="shared" si="11"/>
        <v>216.406432</v>
      </c>
      <c r="X69" s="195">
        <f t="shared" si="11"/>
        <v>238.36067199999997</v>
      </c>
      <c r="Y69" s="15"/>
      <c r="Z69" s="15"/>
      <c r="AA69" s="15"/>
      <c r="AB69" s="15"/>
      <c r="AC69" s="15"/>
      <c r="AD69" s="15"/>
      <c r="AE69" s="15"/>
      <c r="AF69" s="15"/>
      <c r="AG69" s="15"/>
      <c r="AH69" s="15"/>
      <c r="AI69" s="15"/>
      <c r="AJ69" s="15"/>
      <c r="AK69" s="15"/>
      <c r="AL69" s="15"/>
      <c r="AM69" s="15"/>
      <c r="AN69" s="15"/>
      <c r="AO69" s="15"/>
      <c r="AP69" s="15"/>
    </row>
    <row r="70" spans="3:42" x14ac:dyDescent="0.2">
      <c r="D70" s="90">
        <f>IF(D72&gt;0,D72-0.525*C66,0)</f>
        <v>153.19999999999999</v>
      </c>
      <c r="E70" s="25">
        <f t="shared" ref="E70:M70" si="12">MIN(MAX($H$14,IF($H$22+$J$22&gt;0,(($H$14+$H$19*(E$67*$D70+$H$25+P20-IF($H$18&gt;0,$H$18,$H$17)))),0)),$H$15)</f>
        <v>200</v>
      </c>
      <c r="F70" s="25">
        <f t="shared" si="12"/>
        <v>200</v>
      </c>
      <c r="G70" s="25">
        <f t="shared" si="12"/>
        <v>200</v>
      </c>
      <c r="H70" s="25">
        <f t="shared" si="12"/>
        <v>200</v>
      </c>
      <c r="I70" s="25">
        <f t="shared" si="12"/>
        <v>200</v>
      </c>
      <c r="J70" s="25">
        <f t="shared" si="12"/>
        <v>200</v>
      </c>
      <c r="K70" s="25">
        <f t="shared" si="12"/>
        <v>215.08999999999997</v>
      </c>
      <c r="L70" s="25">
        <f t="shared" si="12"/>
        <v>244.22864000000001</v>
      </c>
      <c r="M70" s="91">
        <f t="shared" si="12"/>
        <v>284.67343999999997</v>
      </c>
      <c r="N70" s="32"/>
      <c r="O70" s="90">
        <f>IF(O72&gt;0,O72-0.525*O66,0)</f>
        <v>44.75</v>
      </c>
      <c r="P70" s="25">
        <f t="shared" ref="P70:X70" si="13">MAX($J$14,IF($H$22+$J$22&gt;0,(($J$14+$J$19*(P$67*$O70+$J$25+P34-IF($J$18&gt;0,$J$18,$J$17)))),0))</f>
        <v>200</v>
      </c>
      <c r="Q70" s="91">
        <f t="shared" si="13"/>
        <v>200</v>
      </c>
      <c r="R70" s="33">
        <f t="shared" si="13"/>
        <v>200</v>
      </c>
      <c r="S70" s="91">
        <f t="shared" si="13"/>
        <v>200</v>
      </c>
      <c r="T70" s="33">
        <f t="shared" si="13"/>
        <v>200</v>
      </c>
      <c r="U70" s="91">
        <f t="shared" si="13"/>
        <v>201.61109999999999</v>
      </c>
      <c r="V70" s="33">
        <f t="shared" si="13"/>
        <v>216.21749999999997</v>
      </c>
      <c r="W70" s="91">
        <f t="shared" si="13"/>
        <v>233.24039999999999</v>
      </c>
      <c r="X70" s="195">
        <f t="shared" si="13"/>
        <v>256.86840000000001</v>
      </c>
      <c r="Y70" s="15"/>
      <c r="Z70" s="15"/>
      <c r="AA70" s="15"/>
      <c r="AB70" s="15"/>
      <c r="AC70" s="15"/>
      <c r="AD70" s="15"/>
      <c r="AE70" s="15"/>
      <c r="AF70" s="15"/>
      <c r="AG70" s="15"/>
      <c r="AH70" s="15"/>
      <c r="AI70" s="15"/>
      <c r="AJ70" s="15"/>
      <c r="AK70" s="15"/>
      <c r="AL70" s="15"/>
      <c r="AM70" s="15"/>
      <c r="AN70" s="15"/>
      <c r="AO70" s="15"/>
      <c r="AP70" s="15"/>
    </row>
    <row r="71" spans="3:42" x14ac:dyDescent="0.2">
      <c r="D71" s="90">
        <f>IF(D72&gt;0,D72-0.253*C66,0)</f>
        <v>161.904</v>
      </c>
      <c r="E71" s="25">
        <f t="shared" ref="E71:M71" si="14">MIN(MAX($H$14,IF($H$22+$J$22&gt;0,(($H$14+$H$19*(E$67*$D71+$H$25+P21-IF($H$18&gt;0,$H$18,$H$17)))),0)),$H$15)</f>
        <v>200</v>
      </c>
      <c r="F71" s="25">
        <f t="shared" si="14"/>
        <v>200</v>
      </c>
      <c r="G71" s="25">
        <f t="shared" si="14"/>
        <v>200</v>
      </c>
      <c r="H71" s="25">
        <f t="shared" si="14"/>
        <v>200</v>
      </c>
      <c r="I71" s="25">
        <f t="shared" si="14"/>
        <v>200</v>
      </c>
      <c r="J71" s="25">
        <f t="shared" si="14"/>
        <v>202.37606720000002</v>
      </c>
      <c r="K71" s="25">
        <f t="shared" si="14"/>
        <v>228.7988</v>
      </c>
      <c r="L71" s="25">
        <f t="shared" si="14"/>
        <v>259.59294080000001</v>
      </c>
      <c r="M71" s="91">
        <f t="shared" si="14"/>
        <v>302.33559680000002</v>
      </c>
      <c r="N71" s="32"/>
      <c r="O71" s="90">
        <f>IF(O72&gt;0,O72-0.253*O66,0)</f>
        <v>47.47</v>
      </c>
      <c r="P71" s="25">
        <f t="shared" ref="P71:X71" si="15">MAX($J$14,IF($H$22+$J$22&gt;0,(($J$14+$J$19*(P$67*$O71+$J$25+P35-IF($J$18&gt;0,$J$18,$J$17)))),0))</f>
        <v>200</v>
      </c>
      <c r="Q71" s="91">
        <f t="shared" si="15"/>
        <v>200</v>
      </c>
      <c r="R71" s="33">
        <f t="shared" si="15"/>
        <v>200</v>
      </c>
      <c r="S71" s="91">
        <f t="shared" si="15"/>
        <v>200</v>
      </c>
      <c r="T71" s="33">
        <f t="shared" si="15"/>
        <v>200</v>
      </c>
      <c r="U71" s="91">
        <f t="shared" si="15"/>
        <v>214.132892</v>
      </c>
      <c r="V71" s="33">
        <f t="shared" si="15"/>
        <v>229.62709999999998</v>
      </c>
      <c r="W71" s="91">
        <f t="shared" si="15"/>
        <v>247.68468799999999</v>
      </c>
      <c r="X71" s="195">
        <f t="shared" si="15"/>
        <v>272.74884800000001</v>
      </c>
      <c r="Y71" s="15"/>
      <c r="Z71" s="15"/>
      <c r="AA71" s="15"/>
      <c r="AB71" s="15"/>
      <c r="AC71" s="15"/>
      <c r="AD71" s="15"/>
      <c r="AE71" s="15"/>
      <c r="AF71" s="15"/>
      <c r="AG71" s="15"/>
      <c r="AH71" s="15"/>
      <c r="AI71" s="15"/>
      <c r="AJ71" s="15"/>
      <c r="AK71" s="15"/>
      <c r="AL71" s="15"/>
      <c r="AM71" s="15"/>
      <c r="AN71" s="15"/>
      <c r="AO71" s="15"/>
      <c r="AP71" s="15"/>
    </row>
    <row r="72" spans="3:42" x14ac:dyDescent="0.2">
      <c r="D72" s="90">
        <f>H23</f>
        <v>170</v>
      </c>
      <c r="E72" s="25">
        <f t="shared" ref="E72:M72" si="16">MIN(MAX($H$14,IF($H$22+$J$22&gt;0,(($H$14+$H$19*(E$67*$D72+$H$25+P22-IF($H$18&gt;0,$H$18,$H$17)))),0)),$H$15)</f>
        <v>200</v>
      </c>
      <c r="F72" s="25">
        <f t="shared" si="16"/>
        <v>200</v>
      </c>
      <c r="G72" s="25">
        <f t="shared" si="16"/>
        <v>200</v>
      </c>
      <c r="H72" s="25">
        <f t="shared" si="16"/>
        <v>200</v>
      </c>
      <c r="I72" s="25">
        <f t="shared" si="16"/>
        <v>200</v>
      </c>
      <c r="J72" s="25">
        <f t="shared" si="16"/>
        <v>213.80600000000004</v>
      </c>
      <c r="K72" s="25">
        <f t="shared" si="16"/>
        <v>241.55</v>
      </c>
      <c r="L72" s="25">
        <f t="shared" si="16"/>
        <v>273.88400000000001</v>
      </c>
      <c r="M72" s="91">
        <f t="shared" si="16"/>
        <v>318.76400000000001</v>
      </c>
      <c r="N72" s="32"/>
      <c r="O72" s="90">
        <f>J23</f>
        <v>50</v>
      </c>
      <c r="P72" s="25">
        <f t="shared" ref="P72:X72" si="17">MAX($J$14,IF($H$22+$J$22&gt;0,(($J$14+$J$19*(P$67*$O72+$J$25+P36-IF($J$18&gt;0,$J$18,$J$17)))),0))</f>
        <v>200</v>
      </c>
      <c r="Q72" s="91">
        <f t="shared" si="17"/>
        <v>200</v>
      </c>
      <c r="R72" s="33">
        <f t="shared" si="17"/>
        <v>200</v>
      </c>
      <c r="S72" s="91">
        <f t="shared" si="17"/>
        <v>200</v>
      </c>
      <c r="T72" s="33">
        <f t="shared" si="17"/>
        <v>210.6</v>
      </c>
      <c r="U72" s="91">
        <f t="shared" si="17"/>
        <v>225.78000000000003</v>
      </c>
      <c r="V72" s="33">
        <f t="shared" si="17"/>
        <v>242.1</v>
      </c>
      <c r="W72" s="91">
        <f t="shared" si="17"/>
        <v>261.12</v>
      </c>
      <c r="X72" s="195">
        <f t="shared" si="17"/>
        <v>287.52</v>
      </c>
      <c r="Y72" s="15"/>
      <c r="Z72" s="15"/>
      <c r="AA72" s="15"/>
      <c r="AB72" s="15"/>
      <c r="AC72" s="15"/>
      <c r="AD72" s="15"/>
      <c r="AE72" s="15"/>
      <c r="AF72" s="15"/>
      <c r="AG72" s="15"/>
      <c r="AH72" s="15"/>
      <c r="AI72" s="15"/>
      <c r="AJ72" s="15"/>
      <c r="AK72" s="15"/>
      <c r="AL72" s="15"/>
      <c r="AM72" s="15"/>
      <c r="AN72" s="15"/>
      <c r="AO72" s="15"/>
      <c r="AP72" s="15"/>
    </row>
    <row r="73" spans="3:42" x14ac:dyDescent="0.2">
      <c r="D73" s="90">
        <f>IF(D72&gt;0,D72+0.253*C66,0)</f>
        <v>178.096</v>
      </c>
      <c r="E73" s="25">
        <f t="shared" ref="E73:M73" si="18">MIN(MAX($H$14,IF($H$22+$J$22&gt;0,(($H$14+$H$19*(E$67*$D73+$H$25+P23-IF($H$18&gt;0,$H$18,$H$17)))),0)),$H$15)</f>
        <v>200</v>
      </c>
      <c r="F73" s="25">
        <f t="shared" si="18"/>
        <v>200</v>
      </c>
      <c r="G73" s="25">
        <f t="shared" si="18"/>
        <v>200</v>
      </c>
      <c r="H73" s="25">
        <f t="shared" si="18"/>
        <v>200</v>
      </c>
      <c r="I73" s="25">
        <f t="shared" si="18"/>
        <v>200</v>
      </c>
      <c r="J73" s="25">
        <f t="shared" si="18"/>
        <v>225.23593280000003</v>
      </c>
      <c r="K73" s="25">
        <f t="shared" si="18"/>
        <v>254.30119999999999</v>
      </c>
      <c r="L73" s="25">
        <f t="shared" si="18"/>
        <v>288.17505920000002</v>
      </c>
      <c r="M73" s="91">
        <f t="shared" si="18"/>
        <v>335.19240320000006</v>
      </c>
      <c r="N73" s="32"/>
      <c r="O73" s="90">
        <f>IF(O72&gt;0,O72+0.253*O66,0)</f>
        <v>52.53</v>
      </c>
      <c r="P73" s="25">
        <f t="shared" ref="P73:X73" si="19">MAX($J$14,IF($H$22+$J$22&gt;0,(($J$14+$J$19*(P$67*$O73+$J$25+P37-IF($J$18&gt;0,$J$18,$J$17)))),0))</f>
        <v>200</v>
      </c>
      <c r="Q73" s="91">
        <f t="shared" si="19"/>
        <v>200</v>
      </c>
      <c r="R73" s="33">
        <f t="shared" si="19"/>
        <v>200</v>
      </c>
      <c r="S73" s="91">
        <f t="shared" si="19"/>
        <v>205.53089199999999</v>
      </c>
      <c r="T73" s="33">
        <f t="shared" si="19"/>
        <v>221.47899999999998</v>
      </c>
      <c r="U73" s="91">
        <f t="shared" si="19"/>
        <v>237.427108</v>
      </c>
      <c r="V73" s="33">
        <f t="shared" si="19"/>
        <v>254.57289999999998</v>
      </c>
      <c r="W73" s="91">
        <f t="shared" si="19"/>
        <v>274.55531200000001</v>
      </c>
      <c r="X73" s="195">
        <f t="shared" si="19"/>
        <v>302.29115200000001</v>
      </c>
      <c r="Y73" s="15"/>
      <c r="Z73" s="15"/>
      <c r="AA73" s="15"/>
      <c r="AB73" s="15"/>
      <c r="AC73" s="15"/>
      <c r="AD73" s="15"/>
      <c r="AE73" s="15"/>
      <c r="AF73" s="15"/>
      <c r="AG73" s="15"/>
      <c r="AH73" s="15"/>
      <c r="AI73" s="15"/>
      <c r="AJ73" s="15"/>
      <c r="AK73" s="15"/>
      <c r="AL73" s="15"/>
      <c r="AM73" s="15"/>
      <c r="AN73" s="15"/>
      <c r="AO73" s="15"/>
      <c r="AP73" s="15"/>
    </row>
    <row r="74" spans="3:42" x14ac:dyDescent="0.2">
      <c r="D74" s="90">
        <f>IF(D72&gt;0,D72+0.525*C66,0)</f>
        <v>186.8</v>
      </c>
      <c r="E74" s="25">
        <f t="shared" ref="E74:M74" si="20">MIN(MAX($H$14,IF($H$22+$J$22&gt;0,(($H$14+$H$19*(E$67*$D74+$H$25+P24-IF($H$18&gt;0,$H$18,$H$17)))),0)),$H$15)</f>
        <v>200</v>
      </c>
      <c r="F74" s="25">
        <f t="shared" si="20"/>
        <v>200</v>
      </c>
      <c r="G74" s="25">
        <f t="shared" si="20"/>
        <v>200</v>
      </c>
      <c r="H74" s="25">
        <f t="shared" si="20"/>
        <v>200</v>
      </c>
      <c r="I74" s="25">
        <f t="shared" si="20"/>
        <v>209.16800000000001</v>
      </c>
      <c r="J74" s="25">
        <f t="shared" si="20"/>
        <v>237.52424000000005</v>
      </c>
      <c r="K74" s="25">
        <f t="shared" si="20"/>
        <v>268.01</v>
      </c>
      <c r="L74" s="25">
        <f t="shared" si="20"/>
        <v>303.53935999999999</v>
      </c>
      <c r="M74" s="91">
        <f t="shared" si="20"/>
        <v>352.85455999999999</v>
      </c>
      <c r="N74" s="32"/>
      <c r="O74" s="90">
        <f>IF(O72&gt;0,O72+0.525*O66,0)</f>
        <v>55.25</v>
      </c>
      <c r="P74" s="25">
        <f t="shared" ref="P74:X74" si="21">MAX($J$14,IF($H$22+$J$22&gt;0,(($J$14+$J$19*(P$67*$O74+$J$25+P38-IF($J$18&gt;0,$J$18,$J$17)))),0))</f>
        <v>200</v>
      </c>
      <c r="Q74" s="91">
        <f t="shared" si="21"/>
        <v>200</v>
      </c>
      <c r="R74" s="33">
        <f t="shared" si="21"/>
        <v>200</v>
      </c>
      <c r="S74" s="91">
        <f t="shared" si="21"/>
        <v>216.40109999999999</v>
      </c>
      <c r="T74" s="33">
        <f t="shared" si="21"/>
        <v>233.17500000000001</v>
      </c>
      <c r="U74" s="91">
        <f t="shared" si="21"/>
        <v>249.94890000000001</v>
      </c>
      <c r="V74" s="33">
        <f t="shared" si="21"/>
        <v>267.98249999999996</v>
      </c>
      <c r="W74" s="91">
        <f t="shared" si="21"/>
        <v>288.99959999999999</v>
      </c>
      <c r="X74" s="195">
        <f t="shared" si="21"/>
        <v>318.17160000000001</v>
      </c>
      <c r="Y74" s="15"/>
      <c r="Z74" s="15"/>
      <c r="AA74" s="15"/>
      <c r="AB74" s="15"/>
      <c r="AC74" s="15"/>
      <c r="AD74" s="15"/>
      <c r="AE74" s="15"/>
      <c r="AF74" s="15"/>
      <c r="AG74" s="15"/>
      <c r="AH74" s="15"/>
      <c r="AI74" s="15"/>
      <c r="AJ74" s="15"/>
      <c r="AK74" s="15"/>
      <c r="AL74" s="15"/>
      <c r="AM74" s="15"/>
      <c r="AN74" s="15"/>
      <c r="AO74" s="15"/>
      <c r="AP74" s="15"/>
    </row>
    <row r="75" spans="3:42" x14ac:dyDescent="0.2">
      <c r="D75" s="90">
        <f>IF(D72&gt;0,D72+0.842*C66,0)</f>
        <v>196.94399999999999</v>
      </c>
      <c r="E75" s="25">
        <f t="shared" ref="E75:M75" si="22">MIN(MAX($H$14,IF($H$22+$J$22&gt;0,(($H$14+$H$19*(E$67*$D75+$H$25+P25-IF($H$18&gt;0,$H$18,$H$17)))),0)),$H$15)</f>
        <v>200</v>
      </c>
      <c r="F75" s="25">
        <f t="shared" si="22"/>
        <v>200</v>
      </c>
      <c r="G75" s="25">
        <f t="shared" si="22"/>
        <v>200</v>
      </c>
      <c r="H75" s="25">
        <f t="shared" si="22"/>
        <v>200</v>
      </c>
      <c r="I75" s="25">
        <f t="shared" si="22"/>
        <v>221.94944000000001</v>
      </c>
      <c r="J75" s="25">
        <f t="shared" si="22"/>
        <v>251.84553920000002</v>
      </c>
      <c r="K75" s="25">
        <f t="shared" si="22"/>
        <v>283.98679999999996</v>
      </c>
      <c r="L75" s="25">
        <f t="shared" si="22"/>
        <v>321.44554880000004</v>
      </c>
      <c r="M75" s="91">
        <f t="shared" si="22"/>
        <v>373.4387648</v>
      </c>
      <c r="N75" s="32"/>
      <c r="O75" s="90">
        <f>IF(O72&gt;0,O72+0.842*O66,0)</f>
        <v>58.42</v>
      </c>
      <c r="P75" s="25">
        <f t="shared" ref="P75:X75" si="23">MAX($J$14,IF($H$22+$J$22&gt;0,(($J$14+$J$19*(P$67*$O75+$J$25+P39-IF($J$18&gt;0,$J$18,$J$17)))),0))</f>
        <v>200</v>
      </c>
      <c r="Q75" s="91">
        <f t="shared" si="23"/>
        <v>200</v>
      </c>
      <c r="R75" s="33">
        <f t="shared" si="23"/>
        <v>210.00140000000002</v>
      </c>
      <c r="S75" s="91">
        <f t="shared" si="23"/>
        <v>229.06968799999999</v>
      </c>
      <c r="T75" s="33">
        <f t="shared" si="23"/>
        <v>246.80599999999998</v>
      </c>
      <c r="U75" s="91">
        <f t="shared" si="23"/>
        <v>264.54231200000004</v>
      </c>
      <c r="V75" s="33">
        <f t="shared" si="23"/>
        <v>283.61059999999998</v>
      </c>
      <c r="W75" s="91">
        <f t="shared" si="23"/>
        <v>305.83356800000001</v>
      </c>
      <c r="X75" s="195">
        <f t="shared" si="23"/>
        <v>336.67932800000005</v>
      </c>
      <c r="Y75" s="15"/>
      <c r="Z75" s="15"/>
      <c r="AA75" s="15"/>
      <c r="AB75" s="15"/>
      <c r="AC75" s="15"/>
      <c r="AD75" s="15"/>
      <c r="AE75" s="15"/>
      <c r="AF75" s="15"/>
      <c r="AG75" s="15"/>
      <c r="AH75" s="15"/>
      <c r="AI75" s="15"/>
      <c r="AJ75" s="15"/>
      <c r="AK75" s="15"/>
      <c r="AL75" s="15"/>
      <c r="AM75" s="15"/>
      <c r="AN75" s="15"/>
      <c r="AO75" s="15"/>
      <c r="AP75" s="15"/>
    </row>
    <row r="76" spans="3:42" x14ac:dyDescent="0.2">
      <c r="D76" s="92">
        <f>IF(D72&gt;0,D72+1.282*C66,0)</f>
        <v>211.024</v>
      </c>
      <c r="E76" s="93">
        <f t="shared" ref="E76:M76" si="24">MIN(MAX($H$14,IF($H$22+$J$22&gt;0,(($H$14+$H$19*(E$67*$D76+$H$25+P26-IF($H$18&gt;0,$H$18,$H$17)))),0)),$H$15)</f>
        <v>200</v>
      </c>
      <c r="F76" s="93">
        <f t="shared" si="24"/>
        <v>200</v>
      </c>
      <c r="G76" s="93">
        <f t="shared" si="24"/>
        <v>200</v>
      </c>
      <c r="H76" s="93">
        <f t="shared" si="24"/>
        <v>207.6567968</v>
      </c>
      <c r="I76" s="93">
        <f t="shared" si="24"/>
        <v>239.69024000000002</v>
      </c>
      <c r="J76" s="93">
        <f t="shared" si="24"/>
        <v>271.72368320000004</v>
      </c>
      <c r="K76" s="93">
        <f t="shared" si="24"/>
        <v>306.1628</v>
      </c>
      <c r="L76" s="93">
        <f t="shared" si="24"/>
        <v>346.29956479999998</v>
      </c>
      <c r="M76" s="94">
        <f t="shared" si="24"/>
        <v>400</v>
      </c>
      <c r="N76" s="32"/>
      <c r="O76" s="92">
        <f>IF(O72&gt;0,O72+1.282*O66,0)</f>
        <v>62.82</v>
      </c>
      <c r="P76" s="93">
        <f t="shared" ref="P76:X76" si="25">MAX($J$14,IF($H$22+$J$22&gt;0,(($J$14+$J$19*(P$67*$O76+$J$25+P40-IF($J$18&gt;0,$J$18,$J$17)))),0))</f>
        <v>200</v>
      </c>
      <c r="Q76" s="94">
        <f t="shared" si="25"/>
        <v>202.25267199999999</v>
      </c>
      <c r="R76" s="119">
        <f t="shared" si="25"/>
        <v>226.14940000000001</v>
      </c>
      <c r="S76" s="94">
        <f t="shared" si="25"/>
        <v>246.65384799999998</v>
      </c>
      <c r="T76" s="119">
        <f t="shared" si="25"/>
        <v>265.726</v>
      </c>
      <c r="U76" s="94">
        <f t="shared" si="25"/>
        <v>284.79815200000002</v>
      </c>
      <c r="V76" s="119">
        <f t="shared" si="25"/>
        <v>305.30259999999998</v>
      </c>
      <c r="W76" s="94">
        <f t="shared" si="25"/>
        <v>329.19932800000004</v>
      </c>
      <c r="X76" s="196">
        <f t="shared" si="25"/>
        <v>362.36828800000001</v>
      </c>
      <c r="Y76" s="15"/>
      <c r="Z76" s="15"/>
      <c r="AA76" s="15"/>
      <c r="AB76" s="15"/>
      <c r="AC76" s="15"/>
      <c r="AD76" s="15"/>
      <c r="AE76" s="15"/>
      <c r="AF76" s="15"/>
      <c r="AG76" s="15"/>
      <c r="AH76" s="15"/>
      <c r="AI76" s="15"/>
      <c r="AJ76" s="15"/>
      <c r="AK76" s="15"/>
      <c r="AL76" s="15"/>
      <c r="AM76" s="15"/>
      <c r="AN76" s="15"/>
      <c r="AO76" s="15"/>
      <c r="AP76" s="15"/>
    </row>
    <row r="77" spans="3:42" x14ac:dyDescent="0.2">
      <c r="C77" s="50"/>
      <c r="D77" s="50"/>
      <c r="E77" s="33"/>
      <c r="F77" s="33"/>
      <c r="G77" s="33"/>
      <c r="H77" s="33"/>
      <c r="I77" s="33"/>
      <c r="J77" s="33"/>
      <c r="K77" s="33"/>
      <c r="L77" s="33"/>
      <c r="M77" s="33"/>
      <c r="N77" s="32"/>
      <c r="O77" s="32"/>
      <c r="P77" s="32"/>
      <c r="Q77" s="32"/>
      <c r="R77" s="26"/>
      <c r="T77" s="32"/>
      <c r="U77" s="32"/>
      <c r="V77" s="32"/>
      <c r="W77" s="26"/>
      <c r="X77" s="11"/>
      <c r="Y77" s="15"/>
      <c r="Z77" s="15"/>
      <c r="AA77" s="15"/>
      <c r="AB77" s="15"/>
      <c r="AC77" s="15"/>
      <c r="AD77" s="15"/>
      <c r="AE77" s="15"/>
      <c r="AF77" s="15"/>
      <c r="AG77" s="15"/>
      <c r="AH77" s="15"/>
      <c r="AI77" s="15"/>
      <c r="AJ77" s="15"/>
      <c r="AK77" s="15"/>
      <c r="AL77" s="15"/>
      <c r="AM77" s="15"/>
      <c r="AN77" s="15"/>
      <c r="AO77" s="15"/>
      <c r="AP77" s="15"/>
    </row>
    <row r="78" spans="3:42" x14ac:dyDescent="0.2">
      <c r="N78" s="18"/>
      <c r="O78" s="18"/>
      <c r="P78" s="18"/>
      <c r="Q78" s="18"/>
      <c r="T78" s="18"/>
      <c r="U78" s="18"/>
      <c r="V78" s="18"/>
      <c r="X78" s="15"/>
      <c r="Y78" s="15"/>
      <c r="Z78" s="15"/>
      <c r="AA78" s="15"/>
      <c r="AB78" s="15"/>
      <c r="AC78" s="15"/>
      <c r="AD78" s="15"/>
      <c r="AE78" s="15"/>
      <c r="AF78" s="15"/>
      <c r="AG78" s="15"/>
      <c r="AH78" s="15"/>
      <c r="AI78" s="15"/>
      <c r="AJ78" s="15"/>
      <c r="AK78" s="15"/>
      <c r="AL78" s="15"/>
      <c r="AM78" s="15"/>
      <c r="AN78" s="15"/>
      <c r="AO78" s="15"/>
      <c r="AP78" s="15"/>
    </row>
    <row r="79" spans="3:42" x14ac:dyDescent="0.2">
      <c r="C79" s="198" t="s">
        <v>91</v>
      </c>
      <c r="E79" s="5"/>
      <c r="F79" s="4"/>
      <c r="G79" s="4"/>
      <c r="H79" s="4"/>
      <c r="I79" s="4"/>
      <c r="J79" s="4"/>
      <c r="K79" s="4"/>
      <c r="L79" s="4"/>
      <c r="M79" s="1"/>
    </row>
    <row r="80" spans="3:42" x14ac:dyDescent="0.2">
      <c r="C80" s="219" t="s">
        <v>6</v>
      </c>
      <c r="E80" s="1"/>
      <c r="F80" s="1"/>
      <c r="G80" s="1"/>
      <c r="H80" s="1"/>
      <c r="I80" s="1"/>
      <c r="J80" s="1"/>
      <c r="K80" s="1"/>
      <c r="L80" s="1"/>
      <c r="M80" s="1"/>
    </row>
    <row r="81" spans="3:14" x14ac:dyDescent="0.2">
      <c r="C81" s="2" t="s">
        <v>7</v>
      </c>
      <c r="E81" s="1"/>
      <c r="F81" s="1"/>
      <c r="G81" s="1"/>
      <c r="H81" s="1"/>
      <c r="I81" s="1"/>
      <c r="J81" s="1"/>
      <c r="K81" s="1"/>
      <c r="L81" s="1"/>
      <c r="M81" s="1"/>
      <c r="N81" s="15"/>
    </row>
    <row r="82" spans="3:14" x14ac:dyDescent="0.2">
      <c r="C82" s="229">
        <f ca="1">TODAY()</f>
        <v>43132</v>
      </c>
      <c r="D82" s="229"/>
      <c r="E82" s="7"/>
      <c r="F82" s="3"/>
      <c r="G82" s="3"/>
      <c r="H82" s="3"/>
      <c r="I82" s="27"/>
      <c r="J82" s="3"/>
      <c r="K82" s="3"/>
      <c r="L82" s="3"/>
      <c r="M82" s="3"/>
    </row>
    <row r="83" spans="3:14" x14ac:dyDescent="0.2">
      <c r="C83" s="8"/>
      <c r="D83" s="14" t="s">
        <v>8</v>
      </c>
      <c r="N83" s="1"/>
    </row>
    <row r="84" spans="3:14" x14ac:dyDescent="0.2">
      <c r="C84" s="13"/>
      <c r="D84" s="14" t="s">
        <v>8</v>
      </c>
      <c r="N84" s="1"/>
    </row>
    <row r="85" spans="3:14" x14ac:dyDescent="0.2">
      <c r="C85" s="13"/>
      <c r="N85" s="1"/>
    </row>
    <row r="86" spans="3:14" ht="8.25" customHeight="1" x14ac:dyDescent="0.2">
      <c r="C86" s="28" t="s">
        <v>9</v>
      </c>
      <c r="E86" s="29"/>
      <c r="F86" s="29"/>
      <c r="G86" s="29"/>
      <c r="H86" s="29"/>
      <c r="I86" s="29"/>
      <c r="J86" s="29"/>
      <c r="K86" s="29"/>
      <c r="L86" s="29"/>
      <c r="N86" s="3"/>
    </row>
    <row r="87" spans="3:14" ht="12.75" customHeight="1" x14ac:dyDescent="0.2">
      <c r="C87" s="221" t="s">
        <v>84</v>
      </c>
      <c r="D87" s="221"/>
      <c r="E87" s="221"/>
      <c r="F87" s="221"/>
      <c r="G87" s="221"/>
      <c r="H87" s="221"/>
      <c r="I87" s="221"/>
      <c r="J87" s="221"/>
      <c r="K87" s="221"/>
      <c r="L87" s="221"/>
      <c r="M87" s="221"/>
    </row>
    <row r="88" spans="3:14" ht="23.1" customHeight="1" x14ac:dyDescent="0.2">
      <c r="C88" s="221"/>
      <c r="D88" s="221"/>
      <c r="E88" s="221"/>
      <c r="F88" s="221"/>
      <c r="G88" s="221"/>
      <c r="H88" s="221"/>
      <c r="I88" s="221"/>
      <c r="J88" s="221"/>
      <c r="K88" s="221"/>
      <c r="L88" s="221"/>
      <c r="M88" s="221"/>
    </row>
    <row r="89" spans="3:14" ht="18.75" customHeight="1" x14ac:dyDescent="0.2">
      <c r="C89" s="221" t="s">
        <v>83</v>
      </c>
      <c r="D89" s="221"/>
      <c r="E89" s="221"/>
      <c r="F89" s="221"/>
      <c r="G89" s="221"/>
      <c r="H89" s="221"/>
      <c r="I89" s="221"/>
      <c r="J89" s="221"/>
      <c r="K89" s="221"/>
      <c r="L89" s="221"/>
      <c r="M89" s="221"/>
    </row>
    <row r="90" spans="3:14" x14ac:dyDescent="0.2">
      <c r="C90" s="13"/>
    </row>
  </sheetData>
  <sheetProtection sheet="1" objects="1" scenarios="1"/>
  <mergeCells count="8">
    <mergeCell ref="C87:M88"/>
    <mergeCell ref="C89:M89"/>
    <mergeCell ref="C3:I3"/>
    <mergeCell ref="C5:G5"/>
    <mergeCell ref="C6:F6"/>
    <mergeCell ref="H7:J7"/>
    <mergeCell ref="C27:G28"/>
    <mergeCell ref="C82:D82"/>
  </mergeCells>
  <dataValidations count="14">
    <dataValidation allowBlank="1" showErrorMessage="1" prompt="The cash rent will be this percent of the actual gross income." sqref="H39:L40 H46:M46 L47:L48 L33 L25 L41:L42 H42:J42"/>
    <dataValidation allowBlank="1" showInputMessage="1" showErrorMessage="1" prompt="This will be the starting point to calculate the actual rent.  If the rent is to be a percent of the entire gross income per acre, enter zero here or leave it blank." sqref="J17 H14 H16:H17"/>
    <dataValidation allowBlank="1" showInputMessage="1" showErrorMessage="1" prompt="This will be the starting point to calculate the actual rent. If the rent is to be a percent of the entire gross income, enter zero here or leave it blank." sqref="J14 J16"/>
    <dataValidation allowBlank="1" showInputMessage="1" showErrorMessage="1" prompt="Gross income in excess of this amount will be shared.  Can be an estimate of tenant's breakeven revenue for this crop.  If the rent is to be a percent of the entire gross revenue, enter zero here or leave it blank." sqref="J18 H18"/>
    <dataValidation allowBlank="1" showInputMessage="1" showErrorMessage="1" prompt="This will be the minimum cash rent under any price and yield combination." sqref="H10 J10"/>
    <dataValidation allowBlank="1" showInputMessage="1" showErrorMessage="1" prompt="Enter the expected price that will be used to calculate the rent.  After harvest the actual price can be entered to calculate the actual rent." sqref="H24"/>
    <dataValidation allowBlank="1" showInputMessage="1" showErrorMessage="1" prompt="Enter the expected price that will be used to calculate the rent.   After harvest the actual price can be entered to calculate the actual rent." sqref="J24"/>
    <dataValidation allowBlank="1" showInputMessage="1" showErrorMessage="1" prompt="After harvest the actual yield can be entered to calculate the actual rent." sqref="H23 J23"/>
    <dataValidation allowBlank="1" showInputMessage="1" showErrorMessage="1" prompt="Include acres suitable for row crops, only." sqref="J22 H22"/>
    <dataValidation allowBlank="1" showInputMessage="1" showErrorMessage="1" prompt="This will be the maximum cash rent under any price and yield combination." sqref="H11 J11 H15 J15"/>
    <dataValidation allowBlank="1" showInputMessage="1" showErrorMessage="1" prompt="A percent of the crop insurance premium will be deducted from the gross revenue.  Leave blank if crop insurance indemnity payments will not be included in gross revenue." sqref="J33"/>
    <dataValidation allowBlank="1" showInputMessage="1" showErrorMessage="1" prompt="A percentage of the crop insurance premium will be deducted from the gross revenue.  Leave blank if crop insurance indemnity payments will not be included in gross income." sqref="H33"/>
    <dataValidation allowBlank="1" showErrorMessage="1" sqref="S17:X17 P67:Q67 C63:D64 S53:X53 E53:F53 S30:X30 R16:X16 R31:X31 E67:F67 C77:D77 H53:M53 P53:Q53 D54:D62 D68:D76 H67:M67 S67:X67 P16:Q17 P30:Q31 O18:O26 O68:O76 O54:O62 O32:O40"/>
    <dataValidation allowBlank="1" showInputMessage="1" showErrorMessage="1" prompt="The cash rent will be this percent of the actual gross income." sqref="H9 J9 M47"/>
  </dataValidations>
  <hyperlinks>
    <hyperlink ref="C3:D3" r:id="rId1" display="Estimating the Field Capacity of Farm Machines"/>
    <hyperlink ref="C3" r:id="rId2" display="Learn in the Financial Information section"/>
    <hyperlink ref="C3:I3" r:id="rId3" display="For more information, see the information file &quot;Flexible Farm Lease Agreements&quot;"/>
    <hyperlink ref="C80" r:id="rId4"/>
  </hyperlinks>
  <pageMargins left="0.65" right="0.61" top="0.73" bottom="0.5" header="0.5" footer="0.5"/>
  <pageSetup scale="42" orientation="portrait" r:id="rId5"/>
  <headerFooter alignWithMargins="0">
    <oddHeader>&amp;LIowa State University Extension and Outreach &amp;RAg Decision Maker File C2-21</oddHeader>
    <oddFooter>&amp;Lhttp://www.extension.iastate.edu/agdm/wholefarm/xls/c2-21flexiblerentanalysis.xlsx</oddFooter>
  </headerFooter>
  <colBreaks count="1" manualBreakCount="1">
    <brk id="13" max="89" man="1"/>
  </colBreaks>
  <drawing r:id="rId6"/>
  <legacyDrawing r:id="rId7"/>
  <mc:AlternateContent xmlns:mc="http://schemas.openxmlformats.org/markup-compatibility/2006">
    <mc:Choice Requires="x14">
      <controls>
        <mc:AlternateContent xmlns:mc="http://schemas.openxmlformats.org/markup-compatibility/2006">
          <mc:Choice Requires="x14">
            <control shapeId="22529" r:id="rId8" name="List Box 1">
              <controlPr defaultSize="0" autoLine="0" autoPict="0">
                <anchor moveWithCells="1">
                  <from>
                    <xdr:col>9</xdr:col>
                    <xdr:colOff>9525</xdr:colOff>
                    <xdr:row>26</xdr:row>
                    <xdr:rowOff>123825</xdr:rowOff>
                  </from>
                  <to>
                    <xdr:col>10</xdr:col>
                    <xdr:colOff>0</xdr:colOff>
                    <xdr:row>29</xdr:row>
                    <xdr:rowOff>0</xdr:rowOff>
                  </to>
                </anchor>
              </controlPr>
            </control>
          </mc:Choice>
        </mc:AlternateContent>
        <mc:AlternateContent xmlns:mc="http://schemas.openxmlformats.org/markup-compatibility/2006">
          <mc:Choice Requires="x14">
            <control shapeId="22530" r:id="rId9" name="List Box 2">
              <controlPr defaultSize="0" autoLine="0" autoPict="0">
                <anchor moveWithCells="1">
                  <from>
                    <xdr:col>7</xdr:col>
                    <xdr:colOff>9525</xdr:colOff>
                    <xdr:row>26</xdr:row>
                    <xdr:rowOff>104775</xdr:rowOff>
                  </from>
                  <to>
                    <xdr:col>8</xdr:col>
                    <xdr:colOff>0</xdr:colOff>
                    <xdr:row>29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AQ90"/>
  <sheetViews>
    <sheetView showGridLines="0" topLeftCell="A58" workbookViewId="0">
      <selection activeCell="M47" sqref="M47"/>
    </sheetView>
  </sheetViews>
  <sheetFormatPr defaultColWidth="9.140625" defaultRowHeight="12.75" x14ac:dyDescent="0.2"/>
  <cols>
    <col min="1" max="1" width="1.7109375" style="203" customWidth="1"/>
    <col min="2" max="2" width="1.7109375" style="14" customWidth="1"/>
    <col min="3" max="3" width="9.42578125" style="14" bestFit="1" customWidth="1"/>
    <col min="4" max="6" width="10.7109375" style="14" customWidth="1"/>
    <col min="7" max="7" width="12.140625" style="14" customWidth="1"/>
    <col min="8" max="8" width="13.28515625" style="14" customWidth="1"/>
    <col min="9" max="9" width="11.7109375" style="14" customWidth="1"/>
    <col min="10" max="10" width="13.28515625" style="14" customWidth="1"/>
    <col min="11" max="11" width="11.85546875" style="14" customWidth="1"/>
    <col min="12" max="12" width="13.28515625" style="14" customWidth="1"/>
    <col min="13" max="13" width="10.7109375" style="14" customWidth="1"/>
    <col min="14" max="14" width="3.28515625" style="14" customWidth="1"/>
    <col min="15" max="18" width="9.140625" style="14"/>
    <col min="19" max="19" width="9.140625" style="14" customWidth="1"/>
    <col min="20" max="16384" width="9.140625" style="14"/>
  </cols>
  <sheetData>
    <row r="1" spans="1:43" s="204" customFormat="1" ht="18.75" thickBot="1" x14ac:dyDescent="0.3">
      <c r="C1" s="204" t="s">
        <v>86</v>
      </c>
      <c r="Z1" s="205"/>
    </row>
    <row r="2" spans="1:43" s="3" customFormat="1" ht="15.75" thickTop="1" x14ac:dyDescent="0.25">
      <c r="A2" s="200"/>
      <c r="B2" s="8"/>
      <c r="C2" s="9" t="s">
        <v>87</v>
      </c>
      <c r="D2" s="10"/>
      <c r="Y2" s="11"/>
      <c r="Z2" s="11"/>
      <c r="AA2" s="11"/>
      <c r="AB2" s="11"/>
      <c r="AC2" s="11"/>
      <c r="AD2" s="11"/>
      <c r="AE2" s="11"/>
      <c r="AF2" s="11"/>
      <c r="AG2" s="11"/>
      <c r="AH2" s="11"/>
      <c r="AI2" s="11"/>
      <c r="AJ2" s="11"/>
      <c r="AK2" s="11"/>
      <c r="AL2" s="11"/>
      <c r="AM2" s="11"/>
      <c r="AN2" s="11"/>
      <c r="AO2" s="11"/>
      <c r="AP2" s="11"/>
      <c r="AQ2" s="11"/>
    </row>
    <row r="3" spans="1:43" s="3" customFormat="1" ht="12.75" customHeight="1" x14ac:dyDescent="0.2">
      <c r="A3" s="200"/>
      <c r="B3" s="8"/>
      <c r="C3" s="222" t="s">
        <v>20</v>
      </c>
      <c r="D3" s="223"/>
      <c r="E3" s="223"/>
      <c r="F3" s="223"/>
      <c r="G3" s="223"/>
      <c r="H3" s="223"/>
      <c r="I3" s="223"/>
      <c r="J3" s="12"/>
      <c r="K3" s="12"/>
      <c r="P3" s="33"/>
      <c r="Q3" s="33"/>
      <c r="R3" s="33"/>
      <c r="S3" s="33"/>
      <c r="T3" s="33"/>
      <c r="U3" s="33"/>
      <c r="V3" s="33"/>
      <c r="W3" s="33"/>
      <c r="X3" s="33"/>
      <c r="Y3" s="11"/>
      <c r="Z3" s="11"/>
      <c r="AA3" s="11"/>
      <c r="AB3" s="11"/>
      <c r="AC3" s="11"/>
      <c r="AD3" s="11"/>
      <c r="AE3" s="11"/>
      <c r="AF3" s="11"/>
      <c r="AG3" s="11"/>
      <c r="AH3" s="11"/>
      <c r="AI3" s="11"/>
      <c r="AJ3" s="11"/>
      <c r="AK3" s="11"/>
      <c r="AL3" s="11"/>
      <c r="AM3" s="11"/>
      <c r="AN3" s="11"/>
      <c r="AO3" s="11"/>
      <c r="AP3" s="11"/>
    </row>
    <row r="4" spans="1:43" s="3" customFormat="1" ht="9" customHeight="1" x14ac:dyDescent="0.2">
      <c r="A4" s="200"/>
      <c r="B4" s="8"/>
      <c r="P4" s="33"/>
      <c r="Q4" s="33"/>
      <c r="S4" s="33"/>
      <c r="T4" s="33"/>
      <c r="U4" s="33"/>
      <c r="V4" s="33"/>
      <c r="W4" s="33"/>
      <c r="X4" s="33"/>
      <c r="Y4" s="11"/>
      <c r="Z4" s="11"/>
      <c r="AA4" s="11"/>
      <c r="AB4" s="11"/>
      <c r="AC4" s="11"/>
      <c r="AD4" s="11"/>
      <c r="AE4" s="11"/>
      <c r="AF4" s="11"/>
      <c r="AG4" s="11"/>
      <c r="AH4" s="11"/>
      <c r="AI4" s="11"/>
      <c r="AJ4" s="11"/>
      <c r="AK4" s="11"/>
      <c r="AL4" s="11"/>
      <c r="AM4" s="11"/>
      <c r="AN4" s="11"/>
      <c r="AO4" s="11"/>
      <c r="AP4" s="11"/>
    </row>
    <row r="5" spans="1:43" customFormat="1" x14ac:dyDescent="0.2">
      <c r="A5" s="201"/>
      <c r="B5" s="44"/>
      <c r="C5" s="227" t="s">
        <v>18</v>
      </c>
      <c r="D5" s="227"/>
      <c r="E5" s="227"/>
      <c r="F5" s="227"/>
      <c r="G5" s="227"/>
      <c r="H5" s="45"/>
      <c r="P5" s="33"/>
      <c r="Q5" s="33"/>
      <c r="R5" s="33"/>
      <c r="S5" s="33"/>
      <c r="T5" s="33"/>
      <c r="U5" s="33"/>
      <c r="V5" s="33"/>
      <c r="W5" s="33"/>
      <c r="X5" s="33"/>
      <c r="Y5" s="183"/>
    </row>
    <row r="6" spans="1:43" x14ac:dyDescent="0.2">
      <c r="A6" s="202"/>
      <c r="B6" s="13"/>
      <c r="C6" s="232" t="s">
        <v>10</v>
      </c>
      <c r="D6" s="225"/>
      <c r="E6" s="225"/>
      <c r="F6" s="226"/>
      <c r="L6" s="21"/>
      <c r="M6" s="21"/>
      <c r="N6" s="21"/>
      <c r="P6" s="33"/>
      <c r="Q6" s="33"/>
      <c r="R6" s="33"/>
      <c r="S6" s="33"/>
      <c r="T6" s="33"/>
      <c r="U6" s="33"/>
      <c r="V6" s="33"/>
      <c r="W6" s="33"/>
      <c r="X6" s="33"/>
      <c r="Y6" s="15"/>
      <c r="Z6" s="15"/>
      <c r="AA6" s="15"/>
      <c r="AB6" s="15"/>
      <c r="AC6" s="15"/>
      <c r="AD6" s="15"/>
      <c r="AE6" s="15"/>
      <c r="AF6" s="15"/>
      <c r="AG6" s="15"/>
      <c r="AH6" s="15"/>
      <c r="AI6" s="15"/>
      <c r="AJ6" s="15"/>
      <c r="AK6" s="15"/>
      <c r="AL6" s="15"/>
      <c r="AM6" s="15"/>
      <c r="AN6" s="15"/>
      <c r="AO6" s="15"/>
      <c r="AP6" s="15"/>
    </row>
    <row r="7" spans="1:43" x14ac:dyDescent="0.2">
      <c r="A7" s="202"/>
      <c r="B7" s="13"/>
      <c r="C7" s="60"/>
      <c r="D7" s="60"/>
      <c r="E7" s="60"/>
      <c r="F7" s="60"/>
      <c r="G7" s="60"/>
      <c r="H7" s="233" t="s">
        <v>48</v>
      </c>
      <c r="I7" s="233"/>
      <c r="J7" s="233"/>
      <c r="L7" s="97"/>
      <c r="M7" s="21"/>
      <c r="N7" s="21"/>
      <c r="P7" s="33"/>
      <c r="Q7" s="33"/>
      <c r="R7" s="33"/>
      <c r="S7" s="33"/>
      <c r="T7" s="33"/>
      <c r="U7" s="33"/>
      <c r="V7" s="33"/>
      <c r="W7" s="33"/>
      <c r="X7" s="33"/>
      <c r="Y7" s="15"/>
      <c r="Z7" s="15"/>
      <c r="AA7" s="15"/>
      <c r="AB7" s="15"/>
      <c r="AC7" s="15"/>
      <c r="AD7" s="15"/>
      <c r="AE7" s="15"/>
      <c r="AF7" s="15"/>
      <c r="AG7" s="15"/>
      <c r="AH7" s="15"/>
      <c r="AI7" s="15"/>
      <c r="AJ7" s="15"/>
      <c r="AK7" s="15"/>
      <c r="AL7" s="15"/>
      <c r="AM7" s="15"/>
      <c r="AN7" s="15"/>
      <c r="AO7" s="15"/>
      <c r="AP7" s="15"/>
    </row>
    <row r="8" spans="1:43" x14ac:dyDescent="0.2">
      <c r="A8" s="202"/>
      <c r="B8" s="13"/>
      <c r="C8" s="66" t="s">
        <v>21</v>
      </c>
      <c r="D8" s="59"/>
      <c r="E8" s="59"/>
      <c r="F8" s="59"/>
      <c r="G8" s="59"/>
      <c r="H8" s="197" t="s">
        <v>0</v>
      </c>
      <c r="I8" s="197"/>
      <c r="J8" s="197" t="s">
        <v>1</v>
      </c>
      <c r="L8" s="21"/>
      <c r="M8" s="66"/>
      <c r="N8" s="21"/>
      <c r="P8" s="33"/>
      <c r="Q8" s="33"/>
      <c r="R8" s="33"/>
      <c r="S8" s="33"/>
      <c r="T8" s="33"/>
      <c r="U8" s="33"/>
      <c r="V8" s="33"/>
      <c r="W8" s="33"/>
      <c r="X8" s="33"/>
      <c r="Y8" s="15"/>
      <c r="Z8" s="15"/>
      <c r="AA8" s="15"/>
      <c r="AB8" s="15"/>
      <c r="AC8" s="15"/>
      <c r="AD8" s="15"/>
      <c r="AE8" s="15"/>
      <c r="AF8" s="15"/>
      <c r="AG8" s="15"/>
      <c r="AH8" s="15"/>
      <c r="AI8" s="15"/>
      <c r="AJ8" s="15"/>
      <c r="AK8" s="15"/>
      <c r="AL8" s="15"/>
      <c r="AM8" s="15"/>
      <c r="AN8" s="15"/>
      <c r="AO8" s="15"/>
      <c r="AP8" s="15"/>
    </row>
    <row r="9" spans="1:43" x14ac:dyDescent="0.2">
      <c r="A9" s="202"/>
      <c r="B9" s="13"/>
      <c r="C9" s="147" t="s">
        <v>28</v>
      </c>
      <c r="D9" s="59"/>
      <c r="E9" s="59"/>
      <c r="F9" s="59"/>
      <c r="G9" s="59"/>
      <c r="H9" s="41"/>
      <c r="J9" s="41"/>
      <c r="L9" s="68"/>
      <c r="M9" s="21"/>
      <c r="N9" s="21"/>
      <c r="P9" s="33"/>
      <c r="Q9" s="33"/>
      <c r="R9" s="33"/>
      <c r="S9" s="33"/>
      <c r="T9" s="33"/>
      <c r="U9" s="33"/>
      <c r="V9" s="33"/>
      <c r="W9" s="33"/>
      <c r="X9" s="33"/>
      <c r="Y9" s="15"/>
      <c r="Z9" s="15"/>
      <c r="AA9" s="15"/>
      <c r="AB9" s="15"/>
      <c r="AC9" s="15"/>
      <c r="AD9" s="15"/>
      <c r="AE9" s="15"/>
      <c r="AF9" s="15"/>
      <c r="AG9" s="15"/>
      <c r="AH9" s="15"/>
      <c r="AI9" s="15"/>
      <c r="AJ9" s="15"/>
      <c r="AK9" s="15"/>
      <c r="AL9" s="15"/>
      <c r="AM9" s="15"/>
      <c r="AN9" s="15"/>
      <c r="AO9" s="15"/>
      <c r="AP9" s="15"/>
    </row>
    <row r="10" spans="1:43" x14ac:dyDescent="0.2">
      <c r="A10" s="202"/>
      <c r="B10" s="13"/>
      <c r="C10" s="148" t="s">
        <v>3</v>
      </c>
      <c r="D10" s="3"/>
      <c r="E10" s="3"/>
      <c r="F10" s="3"/>
      <c r="H10" s="67"/>
      <c r="I10" s="3" t="s">
        <v>15</v>
      </c>
      <c r="J10" s="67"/>
      <c r="K10" s="3" t="s">
        <v>15</v>
      </c>
      <c r="L10" s="68"/>
      <c r="M10" s="21"/>
      <c r="N10" s="21"/>
      <c r="P10" s="33"/>
      <c r="Q10" s="33"/>
      <c r="R10" s="33"/>
      <c r="S10" s="33"/>
      <c r="T10" s="33"/>
      <c r="U10" s="33"/>
      <c r="V10" s="33"/>
      <c r="W10" s="33"/>
      <c r="X10" s="33"/>
      <c r="Y10" s="15"/>
      <c r="Z10" s="15"/>
      <c r="AA10" s="15"/>
      <c r="AB10" s="15"/>
      <c r="AC10" s="15"/>
      <c r="AD10" s="15"/>
      <c r="AE10" s="15"/>
      <c r="AF10" s="15"/>
      <c r="AG10" s="15"/>
      <c r="AH10" s="15"/>
      <c r="AI10" s="15"/>
      <c r="AJ10" s="15"/>
      <c r="AK10" s="15"/>
      <c r="AL10" s="15"/>
      <c r="AM10" s="15"/>
      <c r="AN10" s="15"/>
      <c r="AO10" s="15"/>
      <c r="AP10" s="15"/>
    </row>
    <row r="11" spans="1:43" x14ac:dyDescent="0.2">
      <c r="A11" s="202"/>
      <c r="B11" s="13"/>
      <c r="C11" s="148" t="s">
        <v>4</v>
      </c>
      <c r="D11" s="3"/>
      <c r="E11" s="3"/>
      <c r="F11" s="3"/>
      <c r="H11" s="67"/>
      <c r="I11" s="3" t="s">
        <v>15</v>
      </c>
      <c r="J11" s="67"/>
      <c r="K11" s="3" t="s">
        <v>15</v>
      </c>
      <c r="L11" s="68"/>
      <c r="M11" s="21"/>
      <c r="N11" s="21"/>
      <c r="P11" s="33"/>
      <c r="Q11" s="33"/>
      <c r="R11" s="33"/>
      <c r="S11" s="33"/>
      <c r="T11" s="33"/>
      <c r="U11" s="33"/>
      <c r="V11" s="33"/>
      <c r="W11" s="33"/>
      <c r="X11" s="33"/>
      <c r="Y11" s="15"/>
      <c r="Z11" s="15"/>
      <c r="AA11" s="15"/>
      <c r="AB11" s="15"/>
      <c r="AC11" s="15"/>
      <c r="AD11" s="15"/>
      <c r="AE11" s="15"/>
      <c r="AF11" s="15"/>
      <c r="AG11" s="15"/>
      <c r="AH11" s="15"/>
      <c r="AI11" s="15"/>
      <c r="AJ11" s="15"/>
      <c r="AK11" s="15"/>
      <c r="AL11" s="15"/>
      <c r="AM11" s="15"/>
      <c r="AN11" s="15"/>
      <c r="AO11" s="15"/>
      <c r="AP11" s="15"/>
    </row>
    <row r="12" spans="1:43" ht="12.6" customHeight="1" x14ac:dyDescent="0.2">
      <c r="A12" s="202"/>
      <c r="B12" s="13"/>
      <c r="C12" s="17"/>
      <c r="D12" s="17"/>
      <c r="E12" s="17"/>
      <c r="F12" s="17"/>
      <c r="G12" s="17"/>
      <c r="L12" s="21"/>
      <c r="M12" s="21"/>
      <c r="N12" s="21"/>
      <c r="P12" s="33"/>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row>
    <row r="13" spans="1:43" ht="12.6" customHeight="1" x14ac:dyDescent="0.2">
      <c r="A13" s="202"/>
      <c r="B13" s="13"/>
      <c r="C13" s="10" t="s">
        <v>47</v>
      </c>
      <c r="H13" s="197" t="s">
        <v>0</v>
      </c>
      <c r="J13" s="197" t="s">
        <v>1</v>
      </c>
      <c r="L13" s="64"/>
      <c r="M13" s="21"/>
      <c r="N13" s="21"/>
      <c r="X13" s="15"/>
      <c r="Y13" s="15"/>
      <c r="Z13" s="15"/>
      <c r="AA13" s="15"/>
      <c r="AB13" s="15"/>
      <c r="AC13" s="15"/>
      <c r="AD13" s="15"/>
      <c r="AE13" s="15"/>
      <c r="AF13" s="15"/>
      <c r="AG13" s="15"/>
      <c r="AH13" s="15"/>
      <c r="AI13" s="15"/>
      <c r="AJ13" s="15"/>
      <c r="AK13" s="15"/>
      <c r="AL13" s="15"/>
      <c r="AM13" s="15"/>
      <c r="AN13" s="15"/>
      <c r="AO13" s="15"/>
      <c r="AP13" s="15"/>
    </row>
    <row r="14" spans="1:43" ht="12.6" customHeight="1" x14ac:dyDescent="0.2">
      <c r="A14" s="202"/>
      <c r="B14" s="13"/>
      <c r="C14" s="149" t="s">
        <v>82</v>
      </c>
      <c r="H14" s="40"/>
      <c r="I14" s="47" t="s">
        <v>15</v>
      </c>
      <c r="J14" s="6"/>
      <c r="K14" s="14" t="s">
        <v>15</v>
      </c>
      <c r="L14" s="199" t="str">
        <f>IF(H14&gt;H15,"Min. rent cannnot exceed max."," ")</f>
        <v xml:space="preserve"> </v>
      </c>
      <c r="M14" s="21"/>
      <c r="N14" s="21"/>
      <c r="O14" s="82"/>
      <c r="P14" s="83">
        <v>2</v>
      </c>
      <c r="Q14" s="84"/>
      <c r="R14" s="84"/>
      <c r="S14" s="84"/>
      <c r="T14" s="85" t="s">
        <v>40</v>
      </c>
      <c r="U14" s="84"/>
      <c r="V14" s="84"/>
      <c r="W14" s="84"/>
      <c r="X14" s="86"/>
      <c r="Y14" s="15"/>
      <c r="Z14" s="15"/>
      <c r="AA14" s="15"/>
      <c r="AB14" s="15"/>
      <c r="AC14" s="15"/>
      <c r="AD14" s="15"/>
      <c r="AE14" s="15"/>
      <c r="AF14" s="15"/>
      <c r="AG14" s="15"/>
      <c r="AH14" s="15"/>
      <c r="AI14" s="15"/>
      <c r="AJ14" s="15"/>
      <c r="AK14" s="15"/>
      <c r="AL14" s="15"/>
      <c r="AM14" s="15"/>
      <c r="AN14" s="15"/>
      <c r="AO14" s="15"/>
      <c r="AP14" s="15"/>
    </row>
    <row r="15" spans="1:43" x14ac:dyDescent="0.2">
      <c r="A15" s="202"/>
      <c r="B15" s="13"/>
      <c r="C15" s="148" t="s">
        <v>4</v>
      </c>
      <c r="D15" s="3"/>
      <c r="E15" s="3"/>
      <c r="F15" s="3"/>
      <c r="H15" s="67"/>
      <c r="I15" s="3" t="s">
        <v>15</v>
      </c>
      <c r="J15" s="67"/>
      <c r="K15" s="3" t="s">
        <v>15</v>
      </c>
      <c r="L15" s="199" t="str">
        <f>IF(J14&gt;J15,"Min. rent cannnot exceed max."," ")</f>
        <v xml:space="preserve"> </v>
      </c>
      <c r="M15" s="21"/>
      <c r="N15" s="21"/>
      <c r="O15" s="95"/>
      <c r="P15" s="51">
        <v>3</v>
      </c>
      <c r="Q15" s="49"/>
      <c r="R15" s="49"/>
      <c r="S15" s="49"/>
      <c r="T15" s="48" t="s">
        <v>41</v>
      </c>
      <c r="U15" s="49"/>
      <c r="V15" s="49"/>
      <c r="W15" s="49"/>
      <c r="X15" s="87"/>
      <c r="Y15" s="15"/>
      <c r="Z15" s="15"/>
      <c r="AA15" s="15"/>
      <c r="AB15" s="15"/>
      <c r="AC15" s="15"/>
      <c r="AD15" s="15"/>
      <c r="AE15" s="15"/>
      <c r="AF15" s="15"/>
      <c r="AG15" s="15"/>
      <c r="AH15" s="15"/>
      <c r="AI15" s="15"/>
      <c r="AJ15" s="15"/>
      <c r="AK15" s="15"/>
      <c r="AL15" s="15"/>
      <c r="AM15" s="15"/>
      <c r="AN15" s="15"/>
      <c r="AO15" s="15"/>
      <c r="AP15" s="15"/>
    </row>
    <row r="16" spans="1:43" ht="12.6" customHeight="1" x14ac:dyDescent="0.2">
      <c r="A16" s="202"/>
      <c r="B16" s="13"/>
      <c r="C16" s="149" t="s">
        <v>22</v>
      </c>
      <c r="H16" s="40"/>
      <c r="I16" s="47" t="s">
        <v>15</v>
      </c>
      <c r="J16" s="6"/>
      <c r="K16" s="47" t="s">
        <v>15</v>
      </c>
      <c r="L16" s="98"/>
      <c r="M16" s="99"/>
      <c r="N16" s="21"/>
      <c r="O16" s="88" t="s">
        <v>0</v>
      </c>
      <c r="P16" s="57">
        <f t="shared" ref="P16:X16" si="0">E53</f>
        <v>0</v>
      </c>
      <c r="Q16" s="57">
        <f t="shared" si="0"/>
        <v>0</v>
      </c>
      <c r="R16" s="57">
        <f t="shared" si="0"/>
        <v>0</v>
      </c>
      <c r="S16" s="57">
        <f t="shared" si="0"/>
        <v>0</v>
      </c>
      <c r="T16" s="57">
        <f t="shared" si="0"/>
        <v>0</v>
      </c>
      <c r="U16" s="57">
        <f t="shared" si="0"/>
        <v>0</v>
      </c>
      <c r="V16" s="57">
        <f t="shared" si="0"/>
        <v>0</v>
      </c>
      <c r="W16" s="57">
        <f t="shared" si="0"/>
        <v>0</v>
      </c>
      <c r="X16" s="177">
        <f t="shared" si="0"/>
        <v>0</v>
      </c>
      <c r="Y16" s="15"/>
      <c r="Z16" s="15"/>
      <c r="AA16" s="15"/>
      <c r="AB16" s="15"/>
      <c r="AC16" s="15"/>
      <c r="AD16" s="15"/>
      <c r="AE16" s="15"/>
      <c r="AF16" s="15"/>
      <c r="AG16" s="15"/>
      <c r="AH16" s="15"/>
      <c r="AI16" s="15"/>
      <c r="AJ16" s="15"/>
      <c r="AK16" s="15"/>
      <c r="AL16" s="15"/>
      <c r="AM16" s="15"/>
      <c r="AN16" s="15"/>
      <c r="AO16" s="15"/>
      <c r="AP16" s="15"/>
    </row>
    <row r="17" spans="1:42" ht="12.6" customHeight="1" thickBot="1" x14ac:dyDescent="0.25">
      <c r="A17" s="202"/>
      <c r="B17" s="13"/>
      <c r="C17" s="149" t="s">
        <v>27</v>
      </c>
      <c r="H17" s="61">
        <f>H14+H16+H33</f>
        <v>0</v>
      </c>
      <c r="I17" s="47" t="s">
        <v>15</v>
      </c>
      <c r="J17" s="61">
        <f>J14+J16+J33</f>
        <v>0</v>
      </c>
      <c r="K17" s="47" t="s">
        <v>15</v>
      </c>
      <c r="L17" s="61"/>
      <c r="M17" s="99"/>
      <c r="N17" s="21"/>
      <c r="O17" s="89" t="s">
        <v>2</v>
      </c>
      <c r="P17" s="58"/>
      <c r="Q17" s="36"/>
      <c r="R17" s="35"/>
      <c r="S17" s="35"/>
      <c r="T17" s="35"/>
      <c r="U17" s="35"/>
      <c r="V17" s="35"/>
      <c r="W17" s="35"/>
      <c r="X17" s="36"/>
      <c r="Y17" s="145"/>
      <c r="Z17" s="15"/>
      <c r="AA17" s="15"/>
      <c r="AB17" s="15"/>
      <c r="AC17" s="15"/>
      <c r="AD17" s="15"/>
      <c r="AE17" s="15"/>
      <c r="AF17" s="15"/>
      <c r="AG17" s="15"/>
      <c r="AH17" s="15"/>
      <c r="AI17" s="15"/>
      <c r="AJ17" s="15"/>
      <c r="AK17" s="15"/>
      <c r="AL17" s="15"/>
      <c r="AM17" s="15"/>
      <c r="AN17" s="15"/>
      <c r="AO17" s="15"/>
      <c r="AP17" s="15"/>
    </row>
    <row r="18" spans="1:42" ht="12.6" customHeight="1" x14ac:dyDescent="0.2">
      <c r="A18" s="202"/>
      <c r="B18" s="13"/>
      <c r="C18" s="149" t="s">
        <v>23</v>
      </c>
      <c r="H18" s="40"/>
      <c r="I18" s="47" t="s">
        <v>15</v>
      </c>
      <c r="J18" s="40"/>
      <c r="K18" s="47" t="s">
        <v>15</v>
      </c>
      <c r="L18" s="61"/>
      <c r="M18" s="99"/>
      <c r="N18" s="21"/>
      <c r="O18" s="90">
        <f t="shared" ref="O18:O26" si="1">D54</f>
        <v>0</v>
      </c>
      <c r="P18" s="184">
        <f t="shared" ref="P18:X26" si="2">CHOOSE($H$29,IF($O18&lt;$H$31*$H$32,($H$31*$H$32-$O18)*$H$30,0),IF($O18*(P$16+0.45)&lt;MAX(P$16+0.45,$H$30)*$H$31*$H$32,MAX(P$16+0.45,$H$30)*$H$31*$H$32-$O18*(P$16+0.45),0),IF($O18*(P$16+0.45)&lt;$H$30*$H$31*$H$32,$H$30*$H$31*$H$32-$O18*(P$16+0.45),0))-$H$33</f>
        <v>0</v>
      </c>
      <c r="Q18" s="184">
        <f t="shared" si="2"/>
        <v>0</v>
      </c>
      <c r="R18" s="184">
        <f t="shared" si="2"/>
        <v>0</v>
      </c>
      <c r="S18" s="184">
        <f t="shared" si="2"/>
        <v>0</v>
      </c>
      <c r="T18" s="184">
        <f t="shared" si="2"/>
        <v>0</v>
      </c>
      <c r="U18" s="184">
        <f t="shared" si="2"/>
        <v>0</v>
      </c>
      <c r="V18" s="184">
        <f t="shared" si="2"/>
        <v>0</v>
      </c>
      <c r="W18" s="184">
        <f t="shared" si="2"/>
        <v>0</v>
      </c>
      <c r="X18" s="185">
        <f t="shared" si="2"/>
        <v>0</v>
      </c>
      <c r="Y18" s="15"/>
      <c r="Z18" s="15"/>
      <c r="AA18" s="15"/>
      <c r="AB18" s="15"/>
      <c r="AC18" s="15"/>
      <c r="AD18" s="15"/>
      <c r="AE18" s="15"/>
      <c r="AF18" s="15"/>
      <c r="AG18" s="15"/>
      <c r="AH18" s="15"/>
      <c r="AI18" s="15"/>
      <c r="AJ18" s="15"/>
      <c r="AK18" s="15"/>
      <c r="AL18" s="15"/>
      <c r="AM18" s="15"/>
      <c r="AN18" s="15"/>
      <c r="AO18" s="15"/>
      <c r="AP18" s="15"/>
    </row>
    <row r="19" spans="1:42" x14ac:dyDescent="0.2">
      <c r="A19" s="202"/>
      <c r="B19" s="13"/>
      <c r="C19" s="149" t="s">
        <v>24</v>
      </c>
      <c r="H19" s="171"/>
      <c r="J19" s="171"/>
      <c r="L19" s="68"/>
      <c r="M19" s="21"/>
      <c r="N19" s="21"/>
      <c r="O19" s="90">
        <f t="shared" si="1"/>
        <v>0</v>
      </c>
      <c r="P19" s="184">
        <f t="shared" si="2"/>
        <v>0</v>
      </c>
      <c r="Q19" s="184">
        <f t="shared" si="2"/>
        <v>0</v>
      </c>
      <c r="R19" s="184">
        <f t="shared" si="2"/>
        <v>0</v>
      </c>
      <c r="S19" s="184">
        <f t="shared" si="2"/>
        <v>0</v>
      </c>
      <c r="T19" s="184">
        <f t="shared" si="2"/>
        <v>0</v>
      </c>
      <c r="U19" s="184">
        <f t="shared" si="2"/>
        <v>0</v>
      </c>
      <c r="V19" s="184">
        <f t="shared" si="2"/>
        <v>0</v>
      </c>
      <c r="W19" s="184">
        <f t="shared" si="2"/>
        <v>0</v>
      </c>
      <c r="X19" s="185">
        <f t="shared" si="2"/>
        <v>0</v>
      </c>
      <c r="Y19" s="30"/>
      <c r="Z19" s="30"/>
      <c r="AA19" s="30"/>
      <c r="AB19" s="30"/>
      <c r="AC19" s="30"/>
      <c r="AD19" s="30"/>
      <c r="AE19" s="30"/>
      <c r="AF19" s="15"/>
      <c r="AG19" s="18"/>
      <c r="AH19" s="30"/>
      <c r="AI19" s="30"/>
      <c r="AJ19" s="30"/>
      <c r="AK19" s="30"/>
      <c r="AL19" s="30"/>
      <c r="AM19" s="30"/>
      <c r="AN19" s="30"/>
      <c r="AO19" s="15"/>
      <c r="AP19" s="15"/>
    </row>
    <row r="20" spans="1:42" x14ac:dyDescent="0.2">
      <c r="A20" s="202"/>
      <c r="B20" s="13"/>
      <c r="L20" s="21"/>
      <c r="M20" s="21"/>
      <c r="N20" s="21"/>
      <c r="O20" s="90">
        <f t="shared" si="1"/>
        <v>0</v>
      </c>
      <c r="P20" s="184">
        <f t="shared" si="2"/>
        <v>0</v>
      </c>
      <c r="Q20" s="184">
        <f t="shared" si="2"/>
        <v>0</v>
      </c>
      <c r="R20" s="184">
        <f t="shared" si="2"/>
        <v>0</v>
      </c>
      <c r="S20" s="184">
        <f t="shared" si="2"/>
        <v>0</v>
      </c>
      <c r="T20" s="184">
        <f t="shared" si="2"/>
        <v>0</v>
      </c>
      <c r="U20" s="184">
        <f t="shared" si="2"/>
        <v>0</v>
      </c>
      <c r="V20" s="184">
        <f t="shared" si="2"/>
        <v>0</v>
      </c>
      <c r="W20" s="184">
        <f t="shared" si="2"/>
        <v>0</v>
      </c>
      <c r="X20" s="185">
        <f t="shared" si="2"/>
        <v>0</v>
      </c>
      <c r="Y20" s="30"/>
      <c r="Z20" s="30"/>
      <c r="AA20" s="30"/>
      <c r="AB20" s="30"/>
      <c r="AC20" s="30"/>
      <c r="AD20" s="30"/>
      <c r="AE20" s="30"/>
      <c r="AF20" s="15"/>
      <c r="AG20" s="18"/>
      <c r="AH20" s="30"/>
      <c r="AI20" s="30"/>
      <c r="AJ20" s="30"/>
      <c r="AK20" s="30"/>
      <c r="AL20" s="30"/>
      <c r="AM20" s="30"/>
      <c r="AN20" s="30"/>
      <c r="AO20" s="15"/>
      <c r="AP20" s="15"/>
    </row>
    <row r="21" spans="1:42" x14ac:dyDescent="0.2">
      <c r="A21" s="202"/>
      <c r="B21" s="13"/>
      <c r="C21" s="37" t="s">
        <v>19</v>
      </c>
      <c r="D21" s="19"/>
      <c r="H21" s="197" t="s">
        <v>0</v>
      </c>
      <c r="J21" s="197" t="s">
        <v>1</v>
      </c>
      <c r="L21" s="64"/>
      <c r="M21" s="21"/>
      <c r="N21" s="21"/>
      <c r="O21" s="90">
        <f t="shared" si="1"/>
        <v>0</v>
      </c>
      <c r="P21" s="184">
        <f t="shared" si="2"/>
        <v>0</v>
      </c>
      <c r="Q21" s="184">
        <f t="shared" si="2"/>
        <v>0</v>
      </c>
      <c r="R21" s="184">
        <f t="shared" si="2"/>
        <v>0</v>
      </c>
      <c r="S21" s="184">
        <f t="shared" si="2"/>
        <v>0</v>
      </c>
      <c r="T21" s="184">
        <f t="shared" si="2"/>
        <v>0</v>
      </c>
      <c r="U21" s="184">
        <f t="shared" si="2"/>
        <v>0</v>
      </c>
      <c r="V21" s="184">
        <f t="shared" si="2"/>
        <v>0</v>
      </c>
      <c r="W21" s="184">
        <f t="shared" si="2"/>
        <v>0</v>
      </c>
      <c r="X21" s="185">
        <f t="shared" si="2"/>
        <v>0</v>
      </c>
      <c r="Y21" s="30"/>
      <c r="Z21" s="30"/>
      <c r="AA21" s="30"/>
      <c r="AB21" s="30"/>
      <c r="AC21" s="30"/>
      <c r="AD21" s="30"/>
      <c r="AE21" s="30"/>
      <c r="AF21" s="15"/>
      <c r="AG21" s="18"/>
      <c r="AH21" s="30"/>
      <c r="AI21" s="30"/>
      <c r="AJ21" s="30"/>
      <c r="AK21" s="30"/>
      <c r="AL21" s="30"/>
      <c r="AM21" s="30"/>
      <c r="AN21" s="30"/>
      <c r="AO21" s="15"/>
      <c r="AP21" s="15"/>
    </row>
    <row r="22" spans="1:42" x14ac:dyDescent="0.2">
      <c r="A22" s="202"/>
      <c r="B22" s="13"/>
      <c r="C22" s="149" t="s">
        <v>11</v>
      </c>
      <c r="D22" s="149"/>
      <c r="H22" s="38"/>
      <c r="I22" s="46" t="s">
        <v>14</v>
      </c>
      <c r="J22" s="39"/>
      <c r="K22" s="14" t="s">
        <v>14</v>
      </c>
      <c r="L22" s="100"/>
      <c r="M22" s="21"/>
      <c r="N22" s="21"/>
      <c r="O22" s="90">
        <f t="shared" si="1"/>
        <v>0</v>
      </c>
      <c r="P22" s="184">
        <f t="shared" si="2"/>
        <v>0</v>
      </c>
      <c r="Q22" s="184">
        <f t="shared" si="2"/>
        <v>0</v>
      </c>
      <c r="R22" s="184">
        <f t="shared" si="2"/>
        <v>0</v>
      </c>
      <c r="S22" s="184">
        <f t="shared" si="2"/>
        <v>0</v>
      </c>
      <c r="T22" s="184">
        <f t="shared" si="2"/>
        <v>0</v>
      </c>
      <c r="U22" s="184">
        <f t="shared" si="2"/>
        <v>0</v>
      </c>
      <c r="V22" s="184">
        <f t="shared" si="2"/>
        <v>0</v>
      </c>
      <c r="W22" s="184">
        <f t="shared" si="2"/>
        <v>0</v>
      </c>
      <c r="X22" s="185">
        <f t="shared" si="2"/>
        <v>0</v>
      </c>
      <c r="Y22" s="30"/>
      <c r="Z22" s="30"/>
      <c r="AA22" s="30"/>
      <c r="AB22" s="30"/>
      <c r="AC22" s="30"/>
      <c r="AD22" s="30"/>
      <c r="AE22" s="30"/>
      <c r="AF22" s="15"/>
      <c r="AG22" s="18"/>
      <c r="AH22" s="30"/>
      <c r="AI22" s="30"/>
      <c r="AJ22" s="30"/>
      <c r="AK22" s="30"/>
      <c r="AL22" s="30"/>
      <c r="AM22" s="30"/>
      <c r="AN22" s="30"/>
      <c r="AO22" s="15"/>
      <c r="AP22" s="15"/>
    </row>
    <row r="23" spans="1:42" x14ac:dyDescent="0.2">
      <c r="A23" s="202"/>
      <c r="B23" s="13"/>
      <c r="C23" s="148" t="s">
        <v>12</v>
      </c>
      <c r="D23" s="181"/>
      <c r="H23" s="39"/>
      <c r="I23" s="47" t="s">
        <v>17</v>
      </c>
      <c r="J23" s="39"/>
      <c r="K23" s="14" t="s">
        <v>17</v>
      </c>
      <c r="L23" s="100"/>
      <c r="M23" s="21"/>
      <c r="N23" s="21"/>
      <c r="O23" s="90">
        <f t="shared" si="1"/>
        <v>0</v>
      </c>
      <c r="P23" s="184">
        <f t="shared" si="2"/>
        <v>0</v>
      </c>
      <c r="Q23" s="184">
        <f t="shared" si="2"/>
        <v>0</v>
      </c>
      <c r="R23" s="184">
        <f t="shared" si="2"/>
        <v>0</v>
      </c>
      <c r="S23" s="184">
        <f t="shared" si="2"/>
        <v>0</v>
      </c>
      <c r="T23" s="184">
        <f t="shared" si="2"/>
        <v>0</v>
      </c>
      <c r="U23" s="184">
        <f t="shared" si="2"/>
        <v>0</v>
      </c>
      <c r="V23" s="184">
        <f t="shared" si="2"/>
        <v>0</v>
      </c>
      <c r="W23" s="184">
        <f t="shared" si="2"/>
        <v>0</v>
      </c>
      <c r="X23" s="185">
        <f t="shared" si="2"/>
        <v>0</v>
      </c>
      <c r="Y23" s="30"/>
      <c r="Z23" s="30"/>
      <c r="AA23" s="30"/>
      <c r="AB23" s="30"/>
      <c r="AC23" s="30"/>
      <c r="AD23" s="30"/>
      <c r="AE23" s="30"/>
      <c r="AF23" s="15"/>
      <c r="AG23" s="18"/>
      <c r="AH23" s="30"/>
      <c r="AI23" s="30"/>
      <c r="AJ23" s="30"/>
      <c r="AK23" s="30"/>
      <c r="AL23" s="30"/>
      <c r="AM23" s="30"/>
      <c r="AN23" s="30"/>
      <c r="AO23" s="15"/>
      <c r="AP23" s="15"/>
    </row>
    <row r="24" spans="1:42" x14ac:dyDescent="0.2">
      <c r="A24" s="202"/>
      <c r="B24" s="13"/>
      <c r="C24" s="148" t="s">
        <v>13</v>
      </c>
      <c r="D24" s="181"/>
      <c r="H24" s="42"/>
      <c r="I24" s="159" t="s">
        <v>16</v>
      </c>
      <c r="J24" s="42"/>
      <c r="K24" s="21" t="s">
        <v>16</v>
      </c>
      <c r="L24" s="101"/>
      <c r="M24" s="21"/>
      <c r="N24" s="21"/>
      <c r="O24" s="90">
        <f t="shared" si="1"/>
        <v>0</v>
      </c>
      <c r="P24" s="184">
        <f t="shared" si="2"/>
        <v>0</v>
      </c>
      <c r="Q24" s="184">
        <f t="shared" si="2"/>
        <v>0</v>
      </c>
      <c r="R24" s="184">
        <f t="shared" si="2"/>
        <v>0</v>
      </c>
      <c r="S24" s="184">
        <f t="shared" si="2"/>
        <v>0</v>
      </c>
      <c r="T24" s="184">
        <f t="shared" si="2"/>
        <v>0</v>
      </c>
      <c r="U24" s="184">
        <f t="shared" si="2"/>
        <v>0</v>
      </c>
      <c r="V24" s="184">
        <f t="shared" si="2"/>
        <v>0</v>
      </c>
      <c r="W24" s="184">
        <f t="shared" si="2"/>
        <v>0</v>
      </c>
      <c r="X24" s="185">
        <f t="shared" si="2"/>
        <v>0</v>
      </c>
      <c r="Y24" s="30"/>
      <c r="Z24" s="30"/>
      <c r="AA24" s="30"/>
      <c r="AB24" s="30"/>
      <c r="AC24" s="30"/>
      <c r="AD24" s="30"/>
      <c r="AE24" s="30"/>
      <c r="AF24" s="15"/>
      <c r="AG24" s="18"/>
      <c r="AH24" s="30"/>
      <c r="AI24" s="30"/>
      <c r="AJ24" s="30"/>
      <c r="AK24" s="30"/>
      <c r="AL24" s="30"/>
      <c r="AM24" s="30"/>
      <c r="AN24" s="30"/>
      <c r="AO24" s="15"/>
      <c r="AP24" s="15"/>
    </row>
    <row r="25" spans="1:42" x14ac:dyDescent="0.2">
      <c r="A25" s="202"/>
      <c r="B25" s="13"/>
      <c r="C25" s="207" t="s">
        <v>88</v>
      </c>
      <c r="D25" s="182"/>
      <c r="E25" s="59"/>
      <c r="F25" s="59"/>
      <c r="G25" s="13"/>
      <c r="H25" s="172"/>
      <c r="I25" s="160" t="s">
        <v>15</v>
      </c>
      <c r="J25" s="172"/>
      <c r="K25" s="47" t="s">
        <v>15</v>
      </c>
      <c r="L25" s="69"/>
      <c r="M25" s="70"/>
      <c r="N25" s="21"/>
      <c r="O25" s="90">
        <f t="shared" si="1"/>
        <v>0</v>
      </c>
      <c r="P25" s="184">
        <f t="shared" si="2"/>
        <v>0</v>
      </c>
      <c r="Q25" s="184">
        <f t="shared" si="2"/>
        <v>0</v>
      </c>
      <c r="R25" s="184">
        <f t="shared" si="2"/>
        <v>0</v>
      </c>
      <c r="S25" s="184">
        <f t="shared" si="2"/>
        <v>0</v>
      </c>
      <c r="T25" s="184">
        <f t="shared" si="2"/>
        <v>0</v>
      </c>
      <c r="U25" s="184">
        <f t="shared" si="2"/>
        <v>0</v>
      </c>
      <c r="V25" s="184">
        <f t="shared" si="2"/>
        <v>0</v>
      </c>
      <c r="W25" s="184">
        <f t="shared" si="2"/>
        <v>0</v>
      </c>
      <c r="X25" s="185">
        <f t="shared" si="2"/>
        <v>0</v>
      </c>
      <c r="Y25" s="30"/>
      <c r="Z25" s="30"/>
      <c r="AA25" s="30"/>
      <c r="AB25" s="30"/>
      <c r="AC25" s="30"/>
      <c r="AD25" s="30"/>
      <c r="AE25" s="30"/>
      <c r="AF25" s="15"/>
      <c r="AG25" s="18"/>
      <c r="AH25" s="30"/>
      <c r="AI25" s="30"/>
      <c r="AJ25" s="30"/>
      <c r="AK25" s="30"/>
      <c r="AL25" s="30"/>
      <c r="AM25" s="30"/>
      <c r="AN25" s="30"/>
      <c r="AO25" s="15"/>
      <c r="AP25" s="15"/>
    </row>
    <row r="26" spans="1:42" x14ac:dyDescent="0.2">
      <c r="A26" s="202"/>
      <c r="B26" s="13"/>
      <c r="C26" s="59"/>
      <c r="D26" s="59"/>
      <c r="E26" s="59"/>
      <c r="F26" s="59"/>
      <c r="G26" s="13"/>
      <c r="H26" s="69"/>
      <c r="I26" s="70"/>
      <c r="J26" s="69"/>
      <c r="K26" s="70"/>
      <c r="L26" s="69"/>
      <c r="M26" s="70"/>
      <c r="N26" s="21"/>
      <c r="O26" s="136">
        <f t="shared" si="1"/>
        <v>0</v>
      </c>
      <c r="P26" s="186">
        <f t="shared" si="2"/>
        <v>0</v>
      </c>
      <c r="Q26" s="186">
        <f t="shared" si="2"/>
        <v>0</v>
      </c>
      <c r="R26" s="186">
        <f t="shared" si="2"/>
        <v>0</v>
      </c>
      <c r="S26" s="186">
        <f t="shared" si="2"/>
        <v>0</v>
      </c>
      <c r="T26" s="186">
        <f t="shared" si="2"/>
        <v>0</v>
      </c>
      <c r="U26" s="186">
        <f t="shared" si="2"/>
        <v>0</v>
      </c>
      <c r="V26" s="186">
        <f t="shared" si="2"/>
        <v>0</v>
      </c>
      <c r="W26" s="186">
        <f t="shared" si="2"/>
        <v>0</v>
      </c>
      <c r="X26" s="187">
        <f t="shared" si="2"/>
        <v>0</v>
      </c>
      <c r="Y26" s="30"/>
      <c r="Z26" s="30"/>
      <c r="AA26" s="30"/>
      <c r="AB26" s="30"/>
      <c r="AC26" s="30"/>
      <c r="AD26" s="30"/>
      <c r="AE26" s="30"/>
      <c r="AF26" s="15"/>
      <c r="AG26" s="18"/>
      <c r="AH26" s="30"/>
      <c r="AI26" s="30"/>
      <c r="AJ26" s="30"/>
      <c r="AK26" s="30"/>
      <c r="AL26" s="30"/>
      <c r="AM26" s="30"/>
      <c r="AN26" s="30"/>
      <c r="AO26" s="15"/>
      <c r="AP26" s="15"/>
    </row>
    <row r="27" spans="1:42" x14ac:dyDescent="0.2">
      <c r="A27" s="202"/>
      <c r="B27" s="13"/>
      <c r="C27" s="234" t="s">
        <v>43</v>
      </c>
      <c r="D27" s="235"/>
      <c r="E27" s="235"/>
      <c r="F27" s="235"/>
      <c r="G27" s="235"/>
      <c r="H27" s="72"/>
      <c r="I27" s="103" t="s">
        <v>44</v>
      </c>
      <c r="J27" s="73"/>
      <c r="K27" s="104"/>
      <c r="L27" s="69"/>
      <c r="M27" s="70"/>
      <c r="N27" s="21"/>
      <c r="Y27" s="30"/>
      <c r="Z27" s="30"/>
      <c r="AA27" s="30"/>
      <c r="AB27" s="30"/>
      <c r="AC27" s="30"/>
      <c r="AD27" s="30"/>
      <c r="AE27" s="30"/>
      <c r="AF27" s="15"/>
      <c r="AG27" s="18"/>
      <c r="AH27" s="30"/>
      <c r="AI27" s="30"/>
      <c r="AJ27" s="30"/>
      <c r="AK27" s="30"/>
      <c r="AL27" s="30"/>
      <c r="AM27" s="30"/>
      <c r="AN27" s="30"/>
      <c r="AO27" s="15"/>
      <c r="AP27" s="15"/>
    </row>
    <row r="28" spans="1:42" x14ac:dyDescent="0.2">
      <c r="A28" s="202"/>
      <c r="B28" s="13"/>
      <c r="C28" s="236"/>
      <c r="D28" s="237"/>
      <c r="E28" s="237"/>
      <c r="F28" s="237"/>
      <c r="G28" s="237"/>
      <c r="H28" s="69"/>
      <c r="I28" s="71" t="s">
        <v>35</v>
      </c>
      <c r="J28" s="69"/>
      <c r="K28" s="105"/>
      <c r="L28" s="69"/>
      <c r="M28" s="70"/>
      <c r="N28" s="21"/>
      <c r="O28" s="130" t="s">
        <v>76</v>
      </c>
      <c r="P28" s="83">
        <v>2</v>
      </c>
      <c r="Q28" s="84"/>
      <c r="R28" s="84"/>
      <c r="S28" s="84"/>
      <c r="T28" s="85" t="s">
        <v>40</v>
      </c>
      <c r="U28" s="84"/>
      <c r="V28" s="84"/>
      <c r="W28" s="84"/>
      <c r="X28" s="86"/>
      <c r="Y28" s="30"/>
      <c r="Z28" s="30"/>
      <c r="AA28" s="30"/>
      <c r="AB28" s="30"/>
      <c r="AC28" s="30"/>
      <c r="AD28" s="30"/>
      <c r="AE28" s="30"/>
      <c r="AF28" s="15"/>
      <c r="AG28" s="18"/>
      <c r="AH28" s="30"/>
      <c r="AI28" s="30"/>
      <c r="AJ28" s="30"/>
      <c r="AK28" s="30"/>
      <c r="AL28" s="30"/>
      <c r="AM28" s="30"/>
      <c r="AN28" s="30"/>
      <c r="AO28" s="15"/>
      <c r="AP28" s="15"/>
    </row>
    <row r="29" spans="1:42" x14ac:dyDescent="0.2">
      <c r="A29" s="202"/>
      <c r="B29" s="13"/>
      <c r="C29" s="74" t="s">
        <v>32</v>
      </c>
      <c r="D29" s="59"/>
      <c r="E29" s="59"/>
      <c r="F29" s="59"/>
      <c r="G29" s="21"/>
      <c r="H29" s="179">
        <v>2</v>
      </c>
      <c r="I29" s="71" t="s">
        <v>36</v>
      </c>
      <c r="J29" s="180">
        <v>2</v>
      </c>
      <c r="K29" s="105"/>
      <c r="L29" s="69"/>
      <c r="M29" s="70"/>
      <c r="N29" s="21"/>
      <c r="O29" s="144">
        <v>32</v>
      </c>
      <c r="P29" s="51">
        <v>3</v>
      </c>
      <c r="Q29" s="49"/>
      <c r="R29" s="49"/>
      <c r="S29" s="49"/>
      <c r="T29" s="48" t="s">
        <v>42</v>
      </c>
      <c r="U29" s="49"/>
      <c r="V29" s="49"/>
      <c r="W29" s="49"/>
      <c r="X29" s="87"/>
      <c r="Y29" s="30"/>
      <c r="Z29" s="30"/>
      <c r="AA29" s="30"/>
      <c r="AB29" s="30"/>
      <c r="AC29" s="30"/>
      <c r="AD29" s="30"/>
      <c r="AE29" s="30"/>
      <c r="AF29" s="15"/>
      <c r="AG29" s="18"/>
      <c r="AH29" s="30"/>
      <c r="AI29" s="30"/>
      <c r="AJ29" s="30"/>
      <c r="AK29" s="30"/>
      <c r="AL29" s="30"/>
      <c r="AM29" s="30"/>
      <c r="AN29" s="30"/>
      <c r="AO29" s="15"/>
      <c r="AP29" s="15"/>
    </row>
    <row r="30" spans="1:42" x14ac:dyDescent="0.2">
      <c r="A30" s="202"/>
      <c r="B30" s="13"/>
      <c r="C30" s="74" t="s">
        <v>33</v>
      </c>
      <c r="D30" s="59"/>
      <c r="E30" s="59"/>
      <c r="F30" s="59"/>
      <c r="G30" s="21"/>
      <c r="H30" s="173"/>
      <c r="I30" s="162" t="s">
        <v>46</v>
      </c>
      <c r="J30" s="173"/>
      <c r="K30" s="163" t="s">
        <v>46</v>
      </c>
      <c r="L30" s="69"/>
      <c r="M30" s="70"/>
      <c r="N30" s="21"/>
      <c r="O30" s="135" t="s">
        <v>5</v>
      </c>
      <c r="P30" s="57"/>
      <c r="Q30" s="24"/>
      <c r="R30" s="188"/>
      <c r="S30" s="189"/>
      <c r="T30" s="189"/>
      <c r="U30" s="189"/>
      <c r="V30" s="189"/>
      <c r="W30" s="189"/>
      <c r="X30" s="24"/>
      <c r="Y30" s="30"/>
      <c r="Z30" s="30"/>
      <c r="AA30" s="30"/>
      <c r="AB30" s="30"/>
      <c r="AC30" s="30"/>
      <c r="AD30" s="30"/>
      <c r="AE30" s="30"/>
      <c r="AF30" s="15"/>
      <c r="AG30" s="18"/>
      <c r="AH30" s="30"/>
      <c r="AI30" s="30"/>
      <c r="AJ30" s="30"/>
      <c r="AK30" s="30"/>
      <c r="AL30" s="30"/>
      <c r="AM30" s="30"/>
      <c r="AN30" s="30"/>
      <c r="AO30" s="15"/>
      <c r="AP30" s="15"/>
    </row>
    <row r="31" spans="1:42" ht="13.5" thickBot="1" x14ac:dyDescent="0.25">
      <c r="A31" s="202"/>
      <c r="B31" s="13"/>
      <c r="C31" s="74" t="s">
        <v>34</v>
      </c>
      <c r="D31" s="59"/>
      <c r="E31" s="59"/>
      <c r="F31" s="59"/>
      <c r="G31" s="21"/>
      <c r="H31" s="174"/>
      <c r="I31" s="164" t="s">
        <v>17</v>
      </c>
      <c r="J31" s="176"/>
      <c r="K31" s="165" t="s">
        <v>17</v>
      </c>
      <c r="L31" s="140"/>
      <c r="M31" s="70"/>
      <c r="N31" s="21"/>
      <c r="O31" s="137" t="s">
        <v>2</v>
      </c>
      <c r="P31" s="58">
        <f t="shared" ref="P31:X31" si="3">P53</f>
        <v>0</v>
      </c>
      <c r="Q31" s="58">
        <f t="shared" si="3"/>
        <v>0</v>
      </c>
      <c r="R31" s="58">
        <f t="shared" si="3"/>
        <v>0</v>
      </c>
      <c r="S31" s="58">
        <f t="shared" si="3"/>
        <v>0</v>
      </c>
      <c r="T31" s="58">
        <f t="shared" si="3"/>
        <v>0</v>
      </c>
      <c r="U31" s="58">
        <f t="shared" si="3"/>
        <v>0</v>
      </c>
      <c r="V31" s="58">
        <f t="shared" si="3"/>
        <v>0</v>
      </c>
      <c r="W31" s="58">
        <f t="shared" si="3"/>
        <v>0</v>
      </c>
      <c r="X31" s="178">
        <f t="shared" si="3"/>
        <v>0</v>
      </c>
      <c r="Y31" s="30"/>
      <c r="Z31" s="30"/>
      <c r="AA31" s="30"/>
      <c r="AB31" s="30"/>
      <c r="AC31" s="30"/>
      <c r="AD31" s="30"/>
      <c r="AE31" s="30"/>
      <c r="AF31" s="15"/>
      <c r="AG31" s="18"/>
      <c r="AH31" s="30"/>
      <c r="AI31" s="30"/>
      <c r="AJ31" s="30"/>
      <c r="AK31" s="30"/>
      <c r="AL31" s="30"/>
      <c r="AM31" s="30"/>
      <c r="AN31" s="30"/>
      <c r="AO31" s="15"/>
      <c r="AP31" s="15"/>
    </row>
    <row r="32" spans="1:42" x14ac:dyDescent="0.2">
      <c r="A32" s="202"/>
      <c r="B32" s="13"/>
      <c r="C32" s="74" t="s">
        <v>37</v>
      </c>
      <c r="D32" s="59"/>
      <c r="E32" s="59"/>
      <c r="F32" s="59"/>
      <c r="G32" s="21"/>
      <c r="H32" s="175"/>
      <c r="I32" s="162"/>
      <c r="J32" s="175"/>
      <c r="K32" s="163"/>
      <c r="L32" s="68"/>
      <c r="M32" s="70"/>
      <c r="N32" s="21"/>
      <c r="O32" s="138">
        <f t="shared" ref="O32:O40" si="4">O54</f>
        <v>0</v>
      </c>
      <c r="P32" s="25">
        <f t="shared" ref="P32:X40" si="5">CHOOSE($J$29,IF($O32&lt;$J$31*$J$32,($J$31*$J$32-$O32)*$J$30,0),IF($O32*(P$31+0.6)&lt;MAX(P$31+0.6,$J$30)*$J$31*$J$32,MAX(P$31+0.6,$J$30)*$J$31*$J$32-$O32*(P$31+0.6),0),IF($O32*(P$31+0.6)&lt;$J$30*$J$31*$J$32,$J$30*$J$31*$J$32-$O32*(P$31+0.6),0))-$J$33</f>
        <v>0</v>
      </c>
      <c r="Q32" s="25">
        <f t="shared" si="5"/>
        <v>0</v>
      </c>
      <c r="R32" s="25">
        <f t="shared" si="5"/>
        <v>0</v>
      </c>
      <c r="S32" s="25">
        <f t="shared" si="5"/>
        <v>0</v>
      </c>
      <c r="T32" s="25">
        <f t="shared" si="5"/>
        <v>0</v>
      </c>
      <c r="U32" s="25">
        <f t="shared" si="5"/>
        <v>0</v>
      </c>
      <c r="V32" s="25">
        <f t="shared" si="5"/>
        <v>0</v>
      </c>
      <c r="W32" s="25">
        <f t="shared" si="5"/>
        <v>0</v>
      </c>
      <c r="X32" s="91">
        <f t="shared" si="5"/>
        <v>0</v>
      </c>
      <c r="Y32" s="30"/>
      <c r="Z32" s="30"/>
      <c r="AA32" s="30"/>
      <c r="AB32" s="30"/>
      <c r="AC32" s="30"/>
      <c r="AD32" s="30"/>
      <c r="AE32" s="30"/>
      <c r="AF32" s="15"/>
      <c r="AG32" s="18"/>
      <c r="AH32" s="30"/>
      <c r="AI32" s="30"/>
      <c r="AJ32" s="30"/>
      <c r="AK32" s="30"/>
      <c r="AL32" s="30"/>
      <c r="AM32" s="30"/>
      <c r="AN32" s="30"/>
      <c r="AO32" s="15"/>
      <c r="AP32" s="15"/>
    </row>
    <row r="33" spans="1:42" x14ac:dyDescent="0.2">
      <c r="A33" s="202"/>
      <c r="B33" s="13"/>
      <c r="C33" s="74" t="s">
        <v>31</v>
      </c>
      <c r="D33" s="59"/>
      <c r="E33" s="59"/>
      <c r="F33" s="59"/>
      <c r="G33" s="59"/>
      <c r="H33" s="173"/>
      <c r="I33" s="164" t="s">
        <v>15</v>
      </c>
      <c r="J33" s="173"/>
      <c r="K33" s="166" t="s">
        <v>15</v>
      </c>
      <c r="L33" s="21"/>
      <c r="M33" s="70"/>
      <c r="N33" s="21"/>
      <c r="O33" s="138">
        <f t="shared" si="4"/>
        <v>0</v>
      </c>
      <c r="P33" s="25">
        <f t="shared" si="5"/>
        <v>0</v>
      </c>
      <c r="Q33" s="25">
        <f t="shared" si="5"/>
        <v>0</v>
      </c>
      <c r="R33" s="25">
        <f t="shared" si="5"/>
        <v>0</v>
      </c>
      <c r="S33" s="25">
        <f t="shared" si="5"/>
        <v>0</v>
      </c>
      <c r="T33" s="25">
        <f t="shared" si="5"/>
        <v>0</v>
      </c>
      <c r="U33" s="25">
        <f t="shared" si="5"/>
        <v>0</v>
      </c>
      <c r="V33" s="25">
        <f t="shared" si="5"/>
        <v>0</v>
      </c>
      <c r="W33" s="25">
        <f t="shared" si="5"/>
        <v>0</v>
      </c>
      <c r="X33" s="91">
        <f t="shared" si="5"/>
        <v>0</v>
      </c>
      <c r="Y33" s="30"/>
      <c r="Z33" s="30"/>
      <c r="AA33" s="30"/>
      <c r="AB33" s="30"/>
      <c r="AC33" s="30"/>
      <c r="AD33" s="30"/>
      <c r="AE33" s="30"/>
      <c r="AF33" s="15"/>
      <c r="AG33" s="18"/>
      <c r="AH33" s="30"/>
      <c r="AI33" s="30"/>
      <c r="AJ33" s="30"/>
      <c r="AK33" s="30"/>
      <c r="AL33" s="30"/>
      <c r="AM33" s="30"/>
      <c r="AN33" s="30"/>
      <c r="AO33" s="15"/>
      <c r="AP33" s="15"/>
    </row>
    <row r="34" spans="1:42" x14ac:dyDescent="0.2">
      <c r="A34" s="202"/>
      <c r="B34" s="13"/>
      <c r="C34" s="80" t="s">
        <v>45</v>
      </c>
      <c r="D34" s="81"/>
      <c r="E34" s="81"/>
      <c r="F34" s="81"/>
      <c r="G34" s="81"/>
      <c r="H34" s="167">
        <f>CHOOSE(H29,IF(H23&lt;H31*H32,(H31*H32-H23)*H30,0),IF(H23*(H24+0.45)&lt;MAX(H30,H24+0.45)*H31*H32,MAX(H30,H24+0.45)*H31*H32-H23*(H24+0.45),0),IF(H23*(H24+0.45)&lt;H30*H31*H32,H30*H31*H32-H23*(H24+0.45),0))-H33</f>
        <v>0</v>
      </c>
      <c r="I34" s="168" t="s">
        <v>15</v>
      </c>
      <c r="J34" s="169">
        <f>CHOOSE(J29,IF(J23&lt;J31*J32,(J31*J32-J23)*J30,0),IF(J23&lt;J31*J32,(J31*J32-J23)*MAX(J30,J24+0.6),0),IF(J23*(J24+0.6)&lt;J30*J31*J32,J30*J31*J32-J23*(J24+0.6),0))-J33</f>
        <v>0</v>
      </c>
      <c r="K34" s="170" t="s">
        <v>15</v>
      </c>
      <c r="L34" s="102"/>
      <c r="M34" s="21"/>
      <c r="N34" s="21"/>
      <c r="O34" s="138">
        <f t="shared" si="4"/>
        <v>0</v>
      </c>
      <c r="P34" s="25">
        <f t="shared" si="5"/>
        <v>0</v>
      </c>
      <c r="Q34" s="25">
        <f t="shared" si="5"/>
        <v>0</v>
      </c>
      <c r="R34" s="25">
        <f t="shared" si="5"/>
        <v>0</v>
      </c>
      <c r="S34" s="25">
        <f t="shared" si="5"/>
        <v>0</v>
      </c>
      <c r="T34" s="25">
        <f t="shared" si="5"/>
        <v>0</v>
      </c>
      <c r="U34" s="25">
        <f t="shared" si="5"/>
        <v>0</v>
      </c>
      <c r="V34" s="25">
        <f t="shared" si="5"/>
        <v>0</v>
      </c>
      <c r="W34" s="25">
        <f t="shared" si="5"/>
        <v>0</v>
      </c>
      <c r="X34" s="91">
        <f t="shared" si="5"/>
        <v>0</v>
      </c>
      <c r="Y34" s="30"/>
      <c r="Z34" s="30"/>
      <c r="AA34" s="30"/>
      <c r="AB34" s="30"/>
      <c r="AC34" s="30"/>
      <c r="AD34" s="30"/>
      <c r="AE34" s="30"/>
      <c r="AF34" s="15"/>
      <c r="AG34" s="18"/>
      <c r="AH34" s="30"/>
      <c r="AI34" s="30"/>
      <c r="AJ34" s="30"/>
      <c r="AK34" s="30"/>
      <c r="AL34" s="30"/>
      <c r="AM34" s="30"/>
      <c r="AN34" s="30"/>
      <c r="AO34" s="15"/>
      <c r="AP34" s="15"/>
    </row>
    <row r="35" spans="1:42" x14ac:dyDescent="0.2">
      <c r="A35" s="202"/>
      <c r="B35" s="13"/>
      <c r="L35" s="21"/>
      <c r="M35" s="21"/>
      <c r="N35" s="21"/>
      <c r="O35" s="138">
        <f t="shared" si="4"/>
        <v>0</v>
      </c>
      <c r="P35" s="25">
        <f t="shared" si="5"/>
        <v>0</v>
      </c>
      <c r="Q35" s="25">
        <f t="shared" si="5"/>
        <v>0</v>
      </c>
      <c r="R35" s="25">
        <f t="shared" si="5"/>
        <v>0</v>
      </c>
      <c r="S35" s="25">
        <f t="shared" si="5"/>
        <v>0</v>
      </c>
      <c r="T35" s="25">
        <f t="shared" si="5"/>
        <v>0</v>
      </c>
      <c r="U35" s="25">
        <f t="shared" si="5"/>
        <v>0</v>
      </c>
      <c r="V35" s="25">
        <f t="shared" si="5"/>
        <v>0</v>
      </c>
      <c r="W35" s="25">
        <f t="shared" si="5"/>
        <v>0</v>
      </c>
      <c r="X35" s="91">
        <f t="shared" si="5"/>
        <v>0</v>
      </c>
      <c r="Y35" s="30"/>
      <c r="Z35" s="30"/>
      <c r="AA35" s="30"/>
      <c r="AB35" s="30"/>
      <c r="AC35" s="30"/>
      <c r="AD35" s="30"/>
      <c r="AE35" s="30"/>
      <c r="AF35" s="15"/>
      <c r="AG35" s="18"/>
      <c r="AH35" s="30"/>
      <c r="AI35" s="30"/>
      <c r="AJ35" s="30"/>
      <c r="AK35" s="30"/>
      <c r="AL35" s="30"/>
      <c r="AM35" s="30"/>
      <c r="AN35" s="30"/>
      <c r="AO35" s="15"/>
      <c r="AP35" s="15"/>
    </row>
    <row r="36" spans="1:42" x14ac:dyDescent="0.2">
      <c r="A36" s="202"/>
      <c r="B36" s="13"/>
      <c r="C36" s="5" t="s">
        <v>38</v>
      </c>
      <c r="D36" s="79"/>
      <c r="E36" s="15"/>
      <c r="F36" s="15"/>
      <c r="G36" s="15"/>
      <c r="H36" s="53">
        <f>H$24*H23+H25+H34</f>
        <v>0</v>
      </c>
      <c r="I36" s="161" t="s">
        <v>15</v>
      </c>
      <c r="J36" s="53">
        <f>J$24*J23+J25+J34</f>
        <v>0</v>
      </c>
      <c r="K36" s="15" t="s">
        <v>15</v>
      </c>
      <c r="L36" s="53"/>
      <c r="M36" s="21"/>
      <c r="N36" s="21"/>
      <c r="O36" s="138">
        <f t="shared" si="4"/>
        <v>0</v>
      </c>
      <c r="P36" s="25">
        <f t="shared" si="5"/>
        <v>0</v>
      </c>
      <c r="Q36" s="25">
        <f t="shared" si="5"/>
        <v>0</v>
      </c>
      <c r="R36" s="25">
        <f t="shared" si="5"/>
        <v>0</v>
      </c>
      <c r="S36" s="25">
        <f t="shared" si="5"/>
        <v>0</v>
      </c>
      <c r="T36" s="25">
        <f t="shared" si="5"/>
        <v>0</v>
      </c>
      <c r="U36" s="25">
        <f t="shared" si="5"/>
        <v>0</v>
      </c>
      <c r="V36" s="25">
        <f t="shared" si="5"/>
        <v>0</v>
      </c>
      <c r="W36" s="25">
        <f t="shared" si="5"/>
        <v>0</v>
      </c>
      <c r="X36" s="91">
        <f t="shared" si="5"/>
        <v>0</v>
      </c>
      <c r="Y36" s="30"/>
      <c r="Z36" s="30"/>
      <c r="AA36" s="30"/>
      <c r="AB36" s="30"/>
      <c r="AC36" s="30"/>
      <c r="AD36" s="30"/>
      <c r="AE36" s="30"/>
      <c r="AF36" s="15"/>
      <c r="AG36" s="18"/>
      <c r="AH36" s="30"/>
      <c r="AI36" s="30"/>
      <c r="AJ36" s="30"/>
      <c r="AK36" s="30"/>
      <c r="AL36" s="30"/>
      <c r="AM36" s="30"/>
      <c r="AN36" s="30"/>
      <c r="AO36" s="15"/>
      <c r="AP36" s="15"/>
    </row>
    <row r="37" spans="1:42" x14ac:dyDescent="0.2">
      <c r="A37" s="202"/>
      <c r="B37" s="13"/>
      <c r="C37" s="20"/>
      <c r="D37" s="19"/>
      <c r="H37" s="53"/>
      <c r="I37" s="52"/>
      <c r="J37" s="53"/>
      <c r="L37" s="53"/>
      <c r="M37" s="21"/>
      <c r="N37" s="21"/>
      <c r="O37" s="138">
        <f t="shared" si="4"/>
        <v>0</v>
      </c>
      <c r="P37" s="25">
        <f t="shared" si="5"/>
        <v>0</v>
      </c>
      <c r="Q37" s="25">
        <f t="shared" si="5"/>
        <v>0</v>
      </c>
      <c r="R37" s="25">
        <f t="shared" si="5"/>
        <v>0</v>
      </c>
      <c r="S37" s="25">
        <f t="shared" si="5"/>
        <v>0</v>
      </c>
      <c r="T37" s="25">
        <f t="shared" si="5"/>
        <v>0</v>
      </c>
      <c r="U37" s="25">
        <f t="shared" si="5"/>
        <v>0</v>
      </c>
      <c r="V37" s="25">
        <f t="shared" si="5"/>
        <v>0</v>
      </c>
      <c r="W37" s="25">
        <f t="shared" si="5"/>
        <v>0</v>
      </c>
      <c r="X37" s="91">
        <f t="shared" si="5"/>
        <v>0</v>
      </c>
      <c r="Y37" s="30"/>
      <c r="Z37" s="30"/>
      <c r="AA37" s="30"/>
      <c r="AB37" s="30"/>
      <c r="AC37" s="30"/>
      <c r="AD37" s="30"/>
      <c r="AE37" s="30"/>
      <c r="AF37" s="15"/>
      <c r="AG37" s="18"/>
      <c r="AH37" s="30"/>
      <c r="AI37" s="30"/>
      <c r="AJ37" s="30"/>
      <c r="AK37" s="30"/>
      <c r="AL37" s="30"/>
      <c r="AM37" s="30"/>
      <c r="AN37" s="30"/>
      <c r="AO37" s="15"/>
      <c r="AP37" s="15"/>
    </row>
    <row r="38" spans="1:42" x14ac:dyDescent="0.2">
      <c r="A38" s="202"/>
      <c r="B38" s="13"/>
      <c r="C38" s="66" t="s">
        <v>21</v>
      </c>
      <c r="D38" s="19"/>
      <c r="H38" s="197" t="s">
        <v>0</v>
      </c>
      <c r="J38" s="197" t="s">
        <v>1</v>
      </c>
      <c r="L38" s="64" t="s">
        <v>69</v>
      </c>
      <c r="M38" s="21"/>
      <c r="N38" s="21"/>
      <c r="O38" s="138">
        <f t="shared" si="4"/>
        <v>0</v>
      </c>
      <c r="P38" s="25">
        <f t="shared" si="5"/>
        <v>0</v>
      </c>
      <c r="Q38" s="25">
        <f t="shared" si="5"/>
        <v>0</v>
      </c>
      <c r="R38" s="25">
        <f t="shared" si="5"/>
        <v>0</v>
      </c>
      <c r="S38" s="25">
        <f t="shared" si="5"/>
        <v>0</v>
      </c>
      <c r="T38" s="25">
        <f t="shared" si="5"/>
        <v>0</v>
      </c>
      <c r="U38" s="25">
        <f t="shared" si="5"/>
        <v>0</v>
      </c>
      <c r="V38" s="25">
        <f t="shared" si="5"/>
        <v>0</v>
      </c>
      <c r="W38" s="25">
        <f t="shared" si="5"/>
        <v>0</v>
      </c>
      <c r="X38" s="91">
        <f t="shared" si="5"/>
        <v>0</v>
      </c>
      <c r="Y38" s="30"/>
      <c r="Z38" s="30"/>
      <c r="AA38" s="30"/>
      <c r="AB38" s="30"/>
      <c r="AC38" s="30"/>
      <c r="AD38" s="30"/>
      <c r="AE38" s="30"/>
      <c r="AF38" s="15"/>
      <c r="AG38" s="18"/>
      <c r="AH38" s="30"/>
      <c r="AI38" s="30"/>
      <c r="AJ38" s="30"/>
      <c r="AK38" s="30"/>
      <c r="AL38" s="30"/>
      <c r="AM38" s="30"/>
      <c r="AN38" s="30"/>
      <c r="AO38" s="15"/>
      <c r="AP38" s="15"/>
    </row>
    <row r="39" spans="1:42" x14ac:dyDescent="0.2">
      <c r="A39" s="202"/>
      <c r="B39" s="13"/>
      <c r="C39" s="147" t="s">
        <v>29</v>
      </c>
      <c r="D39" s="59"/>
      <c r="E39" s="59"/>
      <c r="F39" s="59"/>
      <c r="G39" s="59"/>
      <c r="H39" s="62">
        <f>MIN(MAX(H36*H9,$H10),$H11)</f>
        <v>0</v>
      </c>
      <c r="I39" s="13" t="s">
        <v>15</v>
      </c>
      <c r="J39" s="62">
        <f>MIN(MAX(J36*J9,$J10),$J11)</f>
        <v>0</v>
      </c>
      <c r="K39" s="14" t="s">
        <v>15</v>
      </c>
      <c r="L39" s="62">
        <f>IF((H22+J22)&gt;0,(H22*H39+J22*J39)/(H22+J22),0)</f>
        <v>0</v>
      </c>
      <c r="M39" s="14" t="s">
        <v>15</v>
      </c>
      <c r="N39" s="21"/>
      <c r="O39" s="138">
        <f t="shared" si="4"/>
        <v>0</v>
      </c>
      <c r="P39" s="25">
        <f t="shared" si="5"/>
        <v>0</v>
      </c>
      <c r="Q39" s="25">
        <f t="shared" si="5"/>
        <v>0</v>
      </c>
      <c r="R39" s="25">
        <f t="shared" si="5"/>
        <v>0</v>
      </c>
      <c r="S39" s="25">
        <f t="shared" si="5"/>
        <v>0</v>
      </c>
      <c r="T39" s="25">
        <f t="shared" si="5"/>
        <v>0</v>
      </c>
      <c r="U39" s="25">
        <f t="shared" si="5"/>
        <v>0</v>
      </c>
      <c r="V39" s="25">
        <f t="shared" si="5"/>
        <v>0</v>
      </c>
      <c r="W39" s="25">
        <f t="shared" si="5"/>
        <v>0</v>
      </c>
      <c r="X39" s="91">
        <f t="shared" si="5"/>
        <v>0</v>
      </c>
      <c r="Y39" s="30"/>
      <c r="Z39" s="30"/>
      <c r="AA39" s="30"/>
      <c r="AB39" s="30"/>
      <c r="AC39" s="30"/>
      <c r="AD39" s="30"/>
      <c r="AE39" s="30"/>
      <c r="AF39" s="15"/>
      <c r="AG39" s="18"/>
      <c r="AH39" s="30"/>
      <c r="AI39" s="30"/>
      <c r="AJ39" s="30"/>
      <c r="AK39" s="30"/>
      <c r="AL39" s="30"/>
      <c r="AM39" s="30"/>
      <c r="AN39" s="30"/>
      <c r="AO39" s="15"/>
      <c r="AP39" s="15"/>
    </row>
    <row r="40" spans="1:42" x14ac:dyDescent="0.2">
      <c r="A40" s="202"/>
      <c r="B40" s="13"/>
      <c r="C40" s="147" t="s">
        <v>26</v>
      </c>
      <c r="D40" s="59"/>
      <c r="E40" s="59"/>
      <c r="F40" s="59"/>
      <c r="H40" s="121">
        <f>H22*H39</f>
        <v>0</v>
      </c>
      <c r="I40" s="121"/>
      <c r="J40" s="121">
        <f>J22*J39</f>
        <v>0</v>
      </c>
      <c r="L40" s="63">
        <f>(H22+J22)*L39</f>
        <v>0</v>
      </c>
      <c r="M40" s="21"/>
      <c r="N40" s="21"/>
      <c r="O40" s="136">
        <f t="shared" si="4"/>
        <v>0</v>
      </c>
      <c r="P40" s="93">
        <f t="shared" si="5"/>
        <v>0</v>
      </c>
      <c r="Q40" s="93">
        <f t="shared" si="5"/>
        <v>0</v>
      </c>
      <c r="R40" s="93">
        <f t="shared" si="5"/>
        <v>0</v>
      </c>
      <c r="S40" s="93">
        <f t="shared" si="5"/>
        <v>0</v>
      </c>
      <c r="T40" s="93">
        <f t="shared" si="5"/>
        <v>0</v>
      </c>
      <c r="U40" s="93">
        <f t="shared" si="5"/>
        <v>0</v>
      </c>
      <c r="V40" s="93">
        <f t="shared" si="5"/>
        <v>0</v>
      </c>
      <c r="W40" s="93">
        <f t="shared" si="5"/>
        <v>0</v>
      </c>
      <c r="X40" s="94">
        <f t="shared" si="5"/>
        <v>0</v>
      </c>
      <c r="Y40" s="30"/>
      <c r="Z40" s="30"/>
      <c r="AA40" s="30"/>
      <c r="AB40" s="30"/>
      <c r="AC40" s="30"/>
      <c r="AD40" s="30"/>
      <c r="AE40" s="30"/>
      <c r="AF40" s="15"/>
      <c r="AG40" s="18"/>
      <c r="AH40" s="30"/>
      <c r="AI40" s="30"/>
      <c r="AJ40" s="30"/>
      <c r="AK40" s="30"/>
      <c r="AL40" s="30"/>
      <c r="AM40" s="30"/>
      <c r="AN40" s="30"/>
      <c r="AO40" s="15"/>
      <c r="AP40" s="15"/>
    </row>
    <row r="41" spans="1:42" ht="12" customHeight="1" x14ac:dyDescent="0.2">
      <c r="A41" s="202"/>
      <c r="B41" s="13"/>
      <c r="D41" s="59"/>
      <c r="E41" s="59"/>
      <c r="F41" s="59"/>
      <c r="L41" s="62"/>
      <c r="M41" s="21"/>
      <c r="N41" s="21"/>
      <c r="Y41" s="30"/>
      <c r="Z41" s="30"/>
      <c r="AA41" s="30"/>
      <c r="AB41" s="30"/>
      <c r="AC41" s="30"/>
      <c r="AD41" s="30"/>
      <c r="AE41" s="30"/>
      <c r="AF41" s="15"/>
      <c r="AG41" s="18"/>
      <c r="AH41" s="30"/>
      <c r="AI41" s="30"/>
      <c r="AJ41" s="30"/>
      <c r="AK41" s="30"/>
      <c r="AL41" s="30"/>
      <c r="AM41" s="30"/>
      <c r="AN41" s="30"/>
      <c r="AO41" s="15"/>
      <c r="AP41" s="15"/>
    </row>
    <row r="42" spans="1:42" ht="12" customHeight="1" x14ac:dyDescent="0.2">
      <c r="A42" s="202"/>
      <c r="B42" s="13"/>
      <c r="C42" s="59"/>
      <c r="D42" s="59"/>
      <c r="E42" s="59"/>
      <c r="F42" s="59"/>
      <c r="G42" s="59"/>
      <c r="H42" s="62"/>
      <c r="I42" s="13"/>
      <c r="J42" s="63"/>
      <c r="L42" s="62"/>
      <c r="M42" s="21"/>
      <c r="N42" s="21"/>
      <c r="Y42" s="30"/>
      <c r="Z42" s="30"/>
      <c r="AA42" s="30"/>
      <c r="AB42" s="30"/>
      <c r="AC42" s="30"/>
      <c r="AD42" s="30"/>
      <c r="AE42" s="30"/>
      <c r="AF42" s="15"/>
      <c r="AG42" s="18"/>
      <c r="AH42" s="30"/>
      <c r="AI42" s="30"/>
      <c r="AJ42" s="30"/>
      <c r="AK42" s="30"/>
      <c r="AL42" s="30"/>
      <c r="AM42" s="30"/>
      <c r="AN42" s="30"/>
      <c r="AO42" s="15"/>
      <c r="AP42" s="15"/>
    </row>
    <row r="43" spans="1:42" ht="12" customHeight="1" x14ac:dyDescent="0.2">
      <c r="A43" s="202"/>
      <c r="B43" s="13"/>
      <c r="C43" s="10" t="s">
        <v>47</v>
      </c>
      <c r="H43" s="197" t="s">
        <v>0</v>
      </c>
      <c r="J43" s="197" t="s">
        <v>1</v>
      </c>
      <c r="L43" s="64" t="s">
        <v>69</v>
      </c>
      <c r="M43" s="21"/>
      <c r="N43" s="21"/>
      <c r="X43" s="15"/>
      <c r="Y43" s="30"/>
      <c r="Z43" s="30"/>
      <c r="AA43" s="30"/>
      <c r="AB43" s="30"/>
      <c r="AC43" s="30"/>
      <c r="AD43" s="30"/>
      <c r="AE43" s="30"/>
      <c r="AF43" s="15"/>
      <c r="AG43" s="18"/>
      <c r="AH43" s="30"/>
      <c r="AI43" s="30"/>
      <c r="AJ43" s="30"/>
      <c r="AK43" s="30"/>
      <c r="AL43" s="30"/>
      <c r="AM43" s="30"/>
      <c r="AN43" s="30"/>
      <c r="AO43" s="15"/>
      <c r="AP43" s="15"/>
    </row>
    <row r="44" spans="1:42" ht="12" customHeight="1" x14ac:dyDescent="0.2">
      <c r="A44" s="202"/>
      <c r="B44" s="13"/>
      <c r="C44" s="147" t="s">
        <v>30</v>
      </c>
      <c r="H44" s="158">
        <f>H14</f>
        <v>0</v>
      </c>
      <c r="I44" s="13" t="s">
        <v>15</v>
      </c>
      <c r="J44" s="158">
        <f>J14</f>
        <v>0</v>
      </c>
      <c r="K44" s="13" t="s">
        <v>15</v>
      </c>
      <c r="L44" s="69"/>
      <c r="M44" s="21"/>
      <c r="N44" s="21"/>
      <c r="X44" s="15"/>
      <c r="Y44" s="30"/>
      <c r="Z44" s="30"/>
      <c r="AA44" s="30"/>
      <c r="AB44" s="30"/>
      <c r="AC44" s="30"/>
      <c r="AD44" s="30"/>
      <c r="AE44" s="30"/>
      <c r="AF44" s="15"/>
      <c r="AG44" s="18"/>
      <c r="AH44" s="30"/>
      <c r="AI44" s="30"/>
      <c r="AJ44" s="30"/>
      <c r="AK44" s="30"/>
      <c r="AL44" s="30"/>
      <c r="AM44" s="30"/>
      <c r="AN44" s="30"/>
      <c r="AO44" s="15"/>
      <c r="AP44" s="15"/>
    </row>
    <row r="45" spans="1:42" ht="12" customHeight="1" x14ac:dyDescent="0.2">
      <c r="A45" s="202"/>
      <c r="B45" s="13"/>
      <c r="C45" s="147" t="s">
        <v>39</v>
      </c>
      <c r="H45" s="158">
        <f>MAX((H36-IF(H18&gt;0,H18,H17))*H19,0)</f>
        <v>0</v>
      </c>
      <c r="I45" s="13" t="s">
        <v>15</v>
      </c>
      <c r="J45" s="158">
        <f>MAX((J36-IF(J18&gt;0,J18,J17))*J19,0)</f>
        <v>0</v>
      </c>
      <c r="K45" s="13" t="s">
        <v>15</v>
      </c>
      <c r="L45" s="69"/>
      <c r="M45" s="21"/>
      <c r="N45" s="21"/>
      <c r="X45" s="15"/>
      <c r="Y45" s="30"/>
      <c r="Z45" s="30"/>
      <c r="AA45" s="30"/>
      <c r="AB45" s="30"/>
      <c r="AC45" s="30"/>
      <c r="AD45" s="30"/>
      <c r="AE45" s="30"/>
      <c r="AF45" s="15"/>
      <c r="AG45" s="18"/>
      <c r="AH45" s="30"/>
      <c r="AI45" s="30"/>
      <c r="AJ45" s="30"/>
      <c r="AK45" s="30"/>
      <c r="AL45" s="30"/>
      <c r="AM45" s="30"/>
      <c r="AN45" s="30"/>
      <c r="AO45" s="15"/>
      <c r="AP45" s="15"/>
    </row>
    <row r="46" spans="1:42" x14ac:dyDescent="0.2">
      <c r="A46" s="202"/>
      <c r="B46" s="13"/>
      <c r="C46" s="147" t="s">
        <v>29</v>
      </c>
      <c r="D46" s="59"/>
      <c r="E46" s="59"/>
      <c r="F46" s="59"/>
      <c r="G46" s="59"/>
      <c r="H46" s="156">
        <f>MIN(H44+H45,H15)</f>
        <v>0</v>
      </c>
      <c r="I46" s="13" t="s">
        <v>15</v>
      </c>
      <c r="J46" s="156">
        <f>MIN(J44+J45,J15)</f>
        <v>0</v>
      </c>
      <c r="K46" s="14" t="s">
        <v>15</v>
      </c>
      <c r="L46" s="62">
        <f>IF((H22+J22)&gt;0,(H22*H46+J22*J46)/(H22+J22),0)</f>
        <v>0</v>
      </c>
      <c r="M46" s="14" t="s">
        <v>15</v>
      </c>
      <c r="N46" s="21"/>
      <c r="X46" s="15"/>
      <c r="Y46" s="30"/>
      <c r="Z46" s="30"/>
      <c r="AA46" s="30"/>
      <c r="AB46" s="30"/>
      <c r="AC46" s="30"/>
      <c r="AD46" s="30"/>
      <c r="AE46" s="30"/>
      <c r="AF46" s="15"/>
      <c r="AG46" s="18"/>
      <c r="AH46" s="30"/>
      <c r="AI46" s="30"/>
      <c r="AJ46" s="30"/>
      <c r="AK46" s="30"/>
      <c r="AL46" s="30"/>
      <c r="AM46" s="30"/>
      <c r="AN46" s="30"/>
      <c r="AO46" s="15"/>
      <c r="AP46" s="15"/>
    </row>
    <row r="47" spans="1:42" x14ac:dyDescent="0.2">
      <c r="A47" s="202"/>
      <c r="B47" s="13"/>
      <c r="C47" s="147" t="s">
        <v>26</v>
      </c>
      <c r="D47" s="59"/>
      <c r="E47" s="59"/>
      <c r="F47" s="59"/>
      <c r="H47" s="157">
        <f>H22*H46</f>
        <v>0</v>
      </c>
      <c r="I47" s="121"/>
      <c r="J47" s="157">
        <f>J22*J46</f>
        <v>0</v>
      </c>
      <c r="L47" s="63">
        <f>(H22+J22)*L46</f>
        <v>0</v>
      </c>
      <c r="M47" s="62"/>
      <c r="N47" s="21"/>
      <c r="X47" s="15"/>
      <c r="Y47" s="30"/>
      <c r="Z47" s="30"/>
      <c r="AA47" s="30"/>
      <c r="AB47" s="30"/>
      <c r="AC47" s="30"/>
      <c r="AD47" s="30"/>
      <c r="AE47" s="30"/>
      <c r="AF47" s="15"/>
      <c r="AG47" s="18"/>
      <c r="AH47" s="30"/>
      <c r="AI47" s="30"/>
      <c r="AJ47" s="30"/>
      <c r="AK47" s="30"/>
      <c r="AL47" s="30"/>
      <c r="AM47" s="30"/>
      <c r="AN47" s="30"/>
      <c r="AO47" s="15"/>
      <c r="AP47" s="15"/>
    </row>
    <row r="48" spans="1:42" x14ac:dyDescent="0.2">
      <c r="A48" s="202"/>
      <c r="B48" s="13"/>
      <c r="D48" s="59"/>
      <c r="E48" s="59"/>
      <c r="F48" s="59"/>
      <c r="L48" s="62"/>
      <c r="X48" s="15"/>
      <c r="Y48" s="30"/>
      <c r="Z48" s="30"/>
      <c r="AA48" s="30"/>
      <c r="AB48" s="30"/>
      <c r="AC48" s="30"/>
      <c r="AD48" s="30"/>
      <c r="AE48" s="30"/>
      <c r="AF48" s="15"/>
      <c r="AG48" s="18"/>
      <c r="AH48" s="30"/>
      <c r="AI48" s="30"/>
      <c r="AJ48" s="30"/>
      <c r="AK48" s="30"/>
      <c r="AL48" s="30"/>
      <c r="AM48" s="30"/>
      <c r="AN48" s="30"/>
      <c r="AO48" s="15"/>
      <c r="AP48" s="15"/>
    </row>
    <row r="49" spans="1:42" x14ac:dyDescent="0.2">
      <c r="A49" s="202"/>
      <c r="B49" s="13"/>
      <c r="C49" s="37"/>
      <c r="D49" s="10"/>
      <c r="E49" s="10"/>
      <c r="F49" s="10"/>
      <c r="G49" s="10"/>
      <c r="H49" s="54"/>
      <c r="I49" s="55"/>
      <c r="J49" s="54"/>
      <c r="X49" s="15"/>
      <c r="Y49" s="30"/>
      <c r="Z49" s="30"/>
      <c r="AA49" s="30"/>
      <c r="AB49" s="30"/>
      <c r="AC49" s="30"/>
      <c r="AD49" s="30"/>
      <c r="AE49" s="30"/>
      <c r="AF49" s="15"/>
      <c r="AG49" s="18"/>
      <c r="AH49" s="30"/>
      <c r="AI49" s="30"/>
      <c r="AJ49" s="30"/>
      <c r="AK49" s="30"/>
      <c r="AL49" s="30"/>
      <c r="AM49" s="30"/>
      <c r="AN49" s="30"/>
      <c r="AO49" s="15"/>
      <c r="AP49" s="15"/>
    </row>
    <row r="50" spans="1:42" x14ac:dyDescent="0.2">
      <c r="A50" s="202"/>
      <c r="C50" s="15"/>
      <c r="N50" s="15"/>
      <c r="O50" s="15"/>
      <c r="P50" s="15"/>
      <c r="X50" s="15"/>
      <c r="Y50" s="30"/>
      <c r="Z50" s="30"/>
      <c r="AA50" s="30"/>
      <c r="AB50" s="30"/>
      <c r="AC50" s="30"/>
      <c r="AD50" s="30"/>
      <c r="AE50" s="30"/>
      <c r="AF50" s="15"/>
      <c r="AG50" s="18"/>
      <c r="AH50" s="30"/>
      <c r="AI50" s="30"/>
      <c r="AJ50" s="30"/>
      <c r="AK50" s="30"/>
      <c r="AL50" s="30"/>
      <c r="AM50" s="30"/>
      <c r="AN50" s="30"/>
      <c r="AO50" s="15"/>
      <c r="AP50" s="15"/>
    </row>
    <row r="51" spans="1:42" x14ac:dyDescent="0.2">
      <c r="A51" s="202"/>
      <c r="B51" s="15"/>
      <c r="D51" s="82" t="s">
        <v>76</v>
      </c>
      <c r="E51" s="143" t="s">
        <v>76</v>
      </c>
      <c r="F51" s="84"/>
      <c r="G51" s="84"/>
      <c r="H51" s="84"/>
      <c r="I51" s="85" t="s">
        <v>70</v>
      </c>
      <c r="J51" s="84"/>
      <c r="K51" s="84"/>
      <c r="L51" s="84"/>
      <c r="M51" s="86"/>
      <c r="N51" s="22"/>
      <c r="O51" s="130" t="s">
        <v>76</v>
      </c>
      <c r="P51" s="83" t="s">
        <v>76</v>
      </c>
      <c r="Q51" s="84"/>
      <c r="R51" s="84"/>
      <c r="S51" s="84"/>
      <c r="T51" s="85" t="s">
        <v>72</v>
      </c>
      <c r="U51" s="84"/>
      <c r="V51" s="84"/>
      <c r="W51" s="84"/>
      <c r="X51" s="86"/>
      <c r="Y51" s="30"/>
      <c r="Z51" s="30"/>
      <c r="AA51" s="30"/>
      <c r="AB51" s="30"/>
      <c r="AC51" s="30"/>
      <c r="AD51" s="30"/>
      <c r="AE51" s="30"/>
      <c r="AF51" s="15"/>
      <c r="AG51" s="18"/>
      <c r="AH51" s="30"/>
      <c r="AI51" s="30"/>
      <c r="AJ51" s="30"/>
      <c r="AK51" s="30"/>
      <c r="AL51" s="30"/>
      <c r="AM51" s="30"/>
      <c r="AN51" s="30"/>
      <c r="AO51" s="15"/>
      <c r="AP51" s="15"/>
    </row>
    <row r="52" spans="1:42" x14ac:dyDescent="0.2">
      <c r="A52" s="202"/>
      <c r="C52" s="76"/>
      <c r="D52" s="56">
        <v>32</v>
      </c>
      <c r="E52" s="142">
        <v>2</v>
      </c>
      <c r="F52" s="49"/>
      <c r="G52" s="49"/>
      <c r="H52" s="49"/>
      <c r="I52" s="22" t="s">
        <v>75</v>
      </c>
      <c r="J52" s="49"/>
      <c r="K52" s="49"/>
      <c r="L52" s="49"/>
      <c r="M52" s="87"/>
      <c r="N52" s="15"/>
      <c r="O52" s="131">
        <v>10</v>
      </c>
      <c r="P52" s="51">
        <v>3</v>
      </c>
      <c r="Q52" s="49"/>
      <c r="R52" s="49"/>
      <c r="S52" s="49"/>
      <c r="T52" s="48" t="s">
        <v>74</v>
      </c>
      <c r="U52" s="49"/>
      <c r="V52" s="49"/>
      <c r="W52" s="49"/>
      <c r="X52" s="87"/>
      <c r="Y52" s="30"/>
      <c r="Z52" s="30"/>
      <c r="AA52" s="30"/>
      <c r="AB52" s="30"/>
      <c r="AC52" s="30"/>
      <c r="AD52" s="30"/>
      <c r="AE52" s="30"/>
      <c r="AF52" s="15"/>
      <c r="AG52" s="18"/>
      <c r="AH52" s="30"/>
      <c r="AI52" s="30"/>
      <c r="AJ52" s="30"/>
      <c r="AK52" s="30"/>
      <c r="AL52" s="30"/>
      <c r="AM52" s="30"/>
      <c r="AN52" s="30"/>
      <c r="AO52" s="15"/>
      <c r="AP52" s="15"/>
    </row>
    <row r="53" spans="1:42" x14ac:dyDescent="0.2">
      <c r="A53" s="202"/>
      <c r="D53" s="132" t="s">
        <v>2</v>
      </c>
      <c r="E53" s="126">
        <f>IF(I53&gt;0,I53-1.282*E52,0)</f>
        <v>0</v>
      </c>
      <c r="F53" s="127">
        <f>IF(I53&gt;0,I53-0.842*E52,0)</f>
        <v>0</v>
      </c>
      <c r="G53" s="128">
        <f>IF(I53&gt;0,I53-0.525*E52,0)</f>
        <v>0</v>
      </c>
      <c r="H53" s="129">
        <f>IF(I53&gt;0,I53-0.253*E52,0)</f>
        <v>0</v>
      </c>
      <c r="I53" s="129">
        <f>H24</f>
        <v>0</v>
      </c>
      <c r="J53" s="129">
        <f>IF(I53&gt;0,I53+0.253*E52,0)</f>
        <v>0</v>
      </c>
      <c r="K53" s="129">
        <f>IF(I53&gt;0,I53+0.525*E52,0)</f>
        <v>0</v>
      </c>
      <c r="L53" s="129">
        <f>IF(I53&gt;0,I53+0.842*E52,0)</f>
        <v>0</v>
      </c>
      <c r="M53" s="127">
        <f>IF(I53&gt;0,I53+1.282*E52,0)</f>
        <v>0</v>
      </c>
      <c r="O53" s="141" t="s">
        <v>2</v>
      </c>
      <c r="P53" s="126">
        <f>IF(T53&gt;0,T53-1.282*P52,0)</f>
        <v>0</v>
      </c>
      <c r="Q53" s="128">
        <f>IF(T53&gt;0,T53-0.842*P52,0)</f>
        <v>0</v>
      </c>
      <c r="R53" s="129">
        <f>IF(T53&gt;0,T53-0.525*P52,0)</f>
        <v>0</v>
      </c>
      <c r="S53" s="129">
        <f>IF(T53&gt;0,T53-0.253*P52,0)</f>
        <v>0</v>
      </c>
      <c r="T53" s="129">
        <f>J24</f>
        <v>0</v>
      </c>
      <c r="U53" s="129">
        <f>IF(T53&gt;0,T53+0.253*P52,0)</f>
        <v>0</v>
      </c>
      <c r="V53" s="129">
        <f>IF(T53&gt;0,T53+0.525*P52,0)</f>
        <v>0</v>
      </c>
      <c r="W53" s="129">
        <f>IF(T53&gt;0,T53+0.842*P52,0)</f>
        <v>0</v>
      </c>
      <c r="X53" s="127">
        <f>IF(T53&gt;0,T53+1.282*P52,0)</f>
        <v>0</v>
      </c>
      <c r="Y53" s="30"/>
      <c r="Z53" s="30"/>
      <c r="AA53" s="30"/>
      <c r="AB53" s="30"/>
      <c r="AC53" s="30"/>
      <c r="AD53" s="30"/>
      <c r="AE53" s="30"/>
      <c r="AF53" s="15"/>
      <c r="AG53" s="18"/>
      <c r="AH53" s="30"/>
      <c r="AI53" s="30"/>
      <c r="AJ53" s="30"/>
      <c r="AK53" s="30"/>
      <c r="AL53" s="30"/>
      <c r="AM53" s="30"/>
      <c r="AN53" s="30"/>
      <c r="AO53" s="15"/>
      <c r="AP53" s="15"/>
    </row>
    <row r="54" spans="1:42" x14ac:dyDescent="0.2">
      <c r="A54" s="202"/>
      <c r="D54" s="90">
        <f>IF(D58&gt;0,D58-1.282*D52,0)</f>
        <v>0</v>
      </c>
      <c r="E54" s="124">
        <f t="shared" ref="E54:M62" si="6">IF($H$22+$J$22&gt;0,(MAX(MIN($H$9*(E$53*$D54+$H$25+P18),$H$11),$H$10)),0)</f>
        <v>0</v>
      </c>
      <c r="F54" s="124">
        <f t="shared" si="6"/>
        <v>0</v>
      </c>
      <c r="G54" s="124">
        <f t="shared" si="6"/>
        <v>0</v>
      </c>
      <c r="H54" s="124">
        <f t="shared" si="6"/>
        <v>0</v>
      </c>
      <c r="I54" s="124">
        <f t="shared" si="6"/>
        <v>0</v>
      </c>
      <c r="J54" s="124">
        <f t="shared" si="6"/>
        <v>0</v>
      </c>
      <c r="K54" s="124">
        <f t="shared" si="6"/>
        <v>0</v>
      </c>
      <c r="L54" s="124">
        <f t="shared" si="6"/>
        <v>0</v>
      </c>
      <c r="M54" s="125">
        <f t="shared" si="6"/>
        <v>0</v>
      </c>
      <c r="O54" s="90">
        <f>IF(O58&gt;0,O58-1.282*O52,0)</f>
        <v>0</v>
      </c>
      <c r="P54" s="25">
        <f t="shared" ref="P54:X62" si="7">IF($H$22+$J$22&gt;0,MAX(MIN($J$9*(P$53*$O54+$J$25+P32),$J$11),$J$10),0)</f>
        <v>0</v>
      </c>
      <c r="Q54" s="124">
        <f t="shared" si="7"/>
        <v>0</v>
      </c>
      <c r="R54" s="25">
        <f t="shared" si="7"/>
        <v>0</v>
      </c>
      <c r="S54" s="25">
        <f t="shared" si="7"/>
        <v>0</v>
      </c>
      <c r="T54" s="25">
        <f t="shared" si="7"/>
        <v>0</v>
      </c>
      <c r="U54" s="25">
        <f t="shared" si="7"/>
        <v>0</v>
      </c>
      <c r="V54" s="25">
        <f t="shared" si="7"/>
        <v>0</v>
      </c>
      <c r="W54" s="25">
        <f t="shared" si="7"/>
        <v>0</v>
      </c>
      <c r="X54" s="91">
        <f t="shared" si="7"/>
        <v>0</v>
      </c>
      <c r="Y54" s="30"/>
      <c r="Z54" s="30"/>
      <c r="AA54" s="30"/>
      <c r="AB54" s="30"/>
      <c r="AC54" s="30"/>
      <c r="AD54" s="30"/>
      <c r="AE54" s="30"/>
      <c r="AF54" s="15"/>
      <c r="AG54" s="18"/>
      <c r="AH54" s="30"/>
      <c r="AI54" s="30"/>
      <c r="AJ54" s="30"/>
      <c r="AK54" s="30"/>
      <c r="AL54" s="30"/>
      <c r="AM54" s="30"/>
      <c r="AN54" s="30"/>
      <c r="AO54" s="15"/>
      <c r="AP54" s="15"/>
    </row>
    <row r="55" spans="1:42" x14ac:dyDescent="0.2">
      <c r="A55" s="202"/>
      <c r="D55" s="90">
        <f>IF(D58&gt;0,D58-0.842*D52,0)</f>
        <v>0</v>
      </c>
      <c r="E55" s="25">
        <f t="shared" si="6"/>
        <v>0</v>
      </c>
      <c r="F55" s="25">
        <f t="shared" si="6"/>
        <v>0</v>
      </c>
      <c r="G55" s="25">
        <f t="shared" si="6"/>
        <v>0</v>
      </c>
      <c r="H55" s="25">
        <f t="shared" si="6"/>
        <v>0</v>
      </c>
      <c r="I55" s="25">
        <f t="shared" si="6"/>
        <v>0</v>
      </c>
      <c r="J55" s="25">
        <f t="shared" si="6"/>
        <v>0</v>
      </c>
      <c r="K55" s="25">
        <f t="shared" si="6"/>
        <v>0</v>
      </c>
      <c r="L55" s="25">
        <f t="shared" si="6"/>
        <v>0</v>
      </c>
      <c r="M55" s="91">
        <f t="shared" si="6"/>
        <v>0</v>
      </c>
      <c r="O55" s="90">
        <f>IF(O58&gt;0,O58-0.842*O52,0)</f>
        <v>0</v>
      </c>
      <c r="P55" s="25">
        <f t="shared" si="7"/>
        <v>0</v>
      </c>
      <c r="Q55" s="25">
        <f t="shared" si="7"/>
        <v>0</v>
      </c>
      <c r="R55" s="25">
        <f t="shared" si="7"/>
        <v>0</v>
      </c>
      <c r="S55" s="25">
        <f t="shared" si="7"/>
        <v>0</v>
      </c>
      <c r="T55" s="25">
        <f t="shared" si="7"/>
        <v>0</v>
      </c>
      <c r="U55" s="25">
        <f t="shared" si="7"/>
        <v>0</v>
      </c>
      <c r="V55" s="25">
        <f t="shared" si="7"/>
        <v>0</v>
      </c>
      <c r="W55" s="25">
        <f t="shared" si="7"/>
        <v>0</v>
      </c>
      <c r="X55" s="91">
        <f t="shared" si="7"/>
        <v>0</v>
      </c>
      <c r="Y55" s="30"/>
      <c r="Z55" s="30"/>
      <c r="AA55" s="30"/>
      <c r="AB55" s="30"/>
      <c r="AC55" s="30"/>
      <c r="AD55" s="30"/>
      <c r="AE55" s="30"/>
      <c r="AF55" s="15"/>
      <c r="AG55" s="18"/>
      <c r="AH55" s="30"/>
      <c r="AI55" s="30"/>
      <c r="AJ55" s="30"/>
      <c r="AK55" s="30"/>
      <c r="AL55" s="30"/>
      <c r="AM55" s="30"/>
      <c r="AN55" s="30"/>
      <c r="AO55" s="15"/>
      <c r="AP55" s="15"/>
    </row>
    <row r="56" spans="1:42" x14ac:dyDescent="0.2">
      <c r="A56" s="202"/>
      <c r="D56" s="90">
        <f>IF(D58&gt;0,D58-0.525*D52,0)</f>
        <v>0</v>
      </c>
      <c r="E56" s="25">
        <f t="shared" si="6"/>
        <v>0</v>
      </c>
      <c r="F56" s="25">
        <f t="shared" si="6"/>
        <v>0</v>
      </c>
      <c r="G56" s="25">
        <f t="shared" si="6"/>
        <v>0</v>
      </c>
      <c r="H56" s="25">
        <f t="shared" si="6"/>
        <v>0</v>
      </c>
      <c r="I56" s="25">
        <f t="shared" si="6"/>
        <v>0</v>
      </c>
      <c r="J56" s="25">
        <f t="shared" si="6"/>
        <v>0</v>
      </c>
      <c r="K56" s="25">
        <f t="shared" si="6"/>
        <v>0</v>
      </c>
      <c r="L56" s="25">
        <f t="shared" si="6"/>
        <v>0</v>
      </c>
      <c r="M56" s="91">
        <f t="shared" si="6"/>
        <v>0</v>
      </c>
      <c r="O56" s="90">
        <f>IF(O58&gt;0,O58-0.525*O52,0)</f>
        <v>0</v>
      </c>
      <c r="P56" s="25">
        <f t="shared" si="7"/>
        <v>0</v>
      </c>
      <c r="Q56" s="25">
        <f t="shared" si="7"/>
        <v>0</v>
      </c>
      <c r="R56" s="25">
        <f t="shared" si="7"/>
        <v>0</v>
      </c>
      <c r="S56" s="25">
        <f t="shared" si="7"/>
        <v>0</v>
      </c>
      <c r="T56" s="25">
        <f t="shared" si="7"/>
        <v>0</v>
      </c>
      <c r="U56" s="25">
        <f t="shared" si="7"/>
        <v>0</v>
      </c>
      <c r="V56" s="25">
        <f t="shared" si="7"/>
        <v>0</v>
      </c>
      <c r="W56" s="25">
        <f t="shared" si="7"/>
        <v>0</v>
      </c>
      <c r="X56" s="91">
        <f t="shared" si="7"/>
        <v>0</v>
      </c>
      <c r="Y56" s="30"/>
      <c r="Z56" s="30"/>
      <c r="AA56" s="30"/>
      <c r="AB56" s="30"/>
      <c r="AC56" s="30"/>
      <c r="AD56" s="30"/>
      <c r="AE56" s="30"/>
      <c r="AF56" s="15"/>
      <c r="AG56" s="18"/>
      <c r="AH56" s="30"/>
      <c r="AI56" s="30"/>
      <c r="AJ56" s="30"/>
      <c r="AK56" s="30"/>
      <c r="AL56" s="30"/>
      <c r="AM56" s="30"/>
      <c r="AN56" s="30"/>
      <c r="AO56" s="15"/>
      <c r="AP56" s="15"/>
    </row>
    <row r="57" spans="1:42" x14ac:dyDescent="0.2">
      <c r="D57" s="90">
        <f>IF(D58&gt;0,D58-0.253*D52,0)</f>
        <v>0</v>
      </c>
      <c r="E57" s="25">
        <f t="shared" si="6"/>
        <v>0</v>
      </c>
      <c r="F57" s="25">
        <f t="shared" si="6"/>
        <v>0</v>
      </c>
      <c r="G57" s="25">
        <f t="shared" si="6"/>
        <v>0</v>
      </c>
      <c r="H57" s="25">
        <f t="shared" si="6"/>
        <v>0</v>
      </c>
      <c r="I57" s="25">
        <f t="shared" si="6"/>
        <v>0</v>
      </c>
      <c r="J57" s="25">
        <f t="shared" si="6"/>
        <v>0</v>
      </c>
      <c r="K57" s="25">
        <f t="shared" si="6"/>
        <v>0</v>
      </c>
      <c r="L57" s="25">
        <f t="shared" si="6"/>
        <v>0</v>
      </c>
      <c r="M57" s="91">
        <f t="shared" si="6"/>
        <v>0</v>
      </c>
      <c r="O57" s="90">
        <f>IF(O58&gt;0,O58-0.253*O52,0)</f>
        <v>0</v>
      </c>
      <c r="P57" s="25">
        <f t="shared" si="7"/>
        <v>0</v>
      </c>
      <c r="Q57" s="25">
        <f t="shared" si="7"/>
        <v>0</v>
      </c>
      <c r="R57" s="25">
        <f t="shared" si="7"/>
        <v>0</v>
      </c>
      <c r="S57" s="25">
        <f t="shared" si="7"/>
        <v>0</v>
      </c>
      <c r="T57" s="25">
        <f t="shared" si="7"/>
        <v>0</v>
      </c>
      <c r="U57" s="25">
        <f t="shared" si="7"/>
        <v>0</v>
      </c>
      <c r="V57" s="25">
        <f t="shared" si="7"/>
        <v>0</v>
      </c>
      <c r="W57" s="25">
        <f t="shared" si="7"/>
        <v>0</v>
      </c>
      <c r="X57" s="91">
        <f t="shared" si="7"/>
        <v>0</v>
      </c>
      <c r="Y57" s="30"/>
      <c r="Z57" s="30"/>
      <c r="AA57" s="30"/>
      <c r="AB57" s="30"/>
      <c r="AC57" s="30"/>
      <c r="AD57" s="30"/>
      <c r="AE57" s="30"/>
      <c r="AF57" s="15"/>
      <c r="AG57" s="18"/>
      <c r="AH57" s="30"/>
      <c r="AI57" s="30"/>
      <c r="AJ57" s="30"/>
      <c r="AK57" s="30"/>
      <c r="AL57" s="30"/>
      <c r="AM57" s="30"/>
      <c r="AN57" s="30"/>
      <c r="AO57" s="15"/>
      <c r="AP57" s="15"/>
    </row>
    <row r="58" spans="1:42" x14ac:dyDescent="0.2">
      <c r="D58" s="90">
        <f>H23</f>
        <v>0</v>
      </c>
      <c r="E58" s="25">
        <f t="shared" si="6"/>
        <v>0</v>
      </c>
      <c r="F58" s="25">
        <f t="shared" si="6"/>
        <v>0</v>
      </c>
      <c r="G58" s="25">
        <f t="shared" si="6"/>
        <v>0</v>
      </c>
      <c r="H58" s="25">
        <f t="shared" si="6"/>
        <v>0</v>
      </c>
      <c r="I58" s="25">
        <f t="shared" si="6"/>
        <v>0</v>
      </c>
      <c r="J58" s="25">
        <f t="shared" si="6"/>
        <v>0</v>
      </c>
      <c r="K58" s="25">
        <f t="shared" si="6"/>
        <v>0</v>
      </c>
      <c r="L58" s="25">
        <f t="shared" si="6"/>
        <v>0</v>
      </c>
      <c r="M58" s="91">
        <f t="shared" si="6"/>
        <v>0</v>
      </c>
      <c r="O58" s="90">
        <f>J23</f>
        <v>0</v>
      </c>
      <c r="P58" s="25">
        <f t="shared" si="7"/>
        <v>0</v>
      </c>
      <c r="Q58" s="25">
        <f t="shared" si="7"/>
        <v>0</v>
      </c>
      <c r="R58" s="25">
        <f t="shared" si="7"/>
        <v>0</v>
      </c>
      <c r="S58" s="25">
        <f t="shared" si="7"/>
        <v>0</v>
      </c>
      <c r="T58" s="25">
        <f t="shared" si="7"/>
        <v>0</v>
      </c>
      <c r="U58" s="25">
        <f t="shared" si="7"/>
        <v>0</v>
      </c>
      <c r="V58" s="25">
        <f t="shared" si="7"/>
        <v>0</v>
      </c>
      <c r="W58" s="25">
        <f t="shared" si="7"/>
        <v>0</v>
      </c>
      <c r="X58" s="91">
        <f t="shared" si="7"/>
        <v>0</v>
      </c>
      <c r="Y58" s="15"/>
      <c r="Z58" s="15"/>
      <c r="AA58" s="15"/>
      <c r="AB58" s="15"/>
      <c r="AC58" s="15"/>
      <c r="AD58" s="15"/>
      <c r="AE58" s="15"/>
      <c r="AF58" s="15"/>
      <c r="AG58" s="15"/>
      <c r="AH58" s="15"/>
      <c r="AI58" s="15"/>
      <c r="AJ58" s="15"/>
      <c r="AK58" s="15"/>
      <c r="AL58" s="15"/>
      <c r="AM58" s="15"/>
      <c r="AN58" s="15"/>
      <c r="AO58" s="15"/>
      <c r="AP58" s="15"/>
    </row>
    <row r="59" spans="1:42" x14ac:dyDescent="0.2">
      <c r="D59" s="90">
        <f>IF(D58&gt;0,D58+0.253*D52,0)</f>
        <v>0</v>
      </c>
      <c r="E59" s="25">
        <f t="shared" si="6"/>
        <v>0</v>
      </c>
      <c r="F59" s="25">
        <f t="shared" si="6"/>
        <v>0</v>
      </c>
      <c r="G59" s="25">
        <f t="shared" si="6"/>
        <v>0</v>
      </c>
      <c r="H59" s="25">
        <f t="shared" si="6"/>
        <v>0</v>
      </c>
      <c r="I59" s="25">
        <f t="shared" si="6"/>
        <v>0</v>
      </c>
      <c r="J59" s="25">
        <f t="shared" si="6"/>
        <v>0</v>
      </c>
      <c r="K59" s="25">
        <f t="shared" si="6"/>
        <v>0</v>
      </c>
      <c r="L59" s="25">
        <f t="shared" si="6"/>
        <v>0</v>
      </c>
      <c r="M59" s="91">
        <f t="shared" si="6"/>
        <v>0</v>
      </c>
      <c r="O59" s="90">
        <f>IF(O58&gt;0,O58+0.253*O52,0)</f>
        <v>0</v>
      </c>
      <c r="P59" s="25">
        <f t="shared" si="7"/>
        <v>0</v>
      </c>
      <c r="Q59" s="25">
        <f t="shared" si="7"/>
        <v>0</v>
      </c>
      <c r="R59" s="25">
        <f t="shared" si="7"/>
        <v>0</v>
      </c>
      <c r="S59" s="25">
        <f t="shared" si="7"/>
        <v>0</v>
      </c>
      <c r="T59" s="25">
        <f t="shared" si="7"/>
        <v>0</v>
      </c>
      <c r="U59" s="25">
        <f t="shared" si="7"/>
        <v>0</v>
      </c>
      <c r="V59" s="25">
        <f t="shared" si="7"/>
        <v>0</v>
      </c>
      <c r="W59" s="25">
        <f t="shared" si="7"/>
        <v>0</v>
      </c>
      <c r="X59" s="91">
        <f t="shared" si="7"/>
        <v>0</v>
      </c>
      <c r="Y59" s="15"/>
      <c r="Z59" s="15"/>
      <c r="AA59" s="15"/>
      <c r="AB59" s="15"/>
      <c r="AC59" s="15"/>
      <c r="AD59" s="15"/>
      <c r="AE59" s="15"/>
      <c r="AF59" s="15"/>
      <c r="AG59" s="15"/>
      <c r="AH59" s="15"/>
      <c r="AI59" s="15"/>
      <c r="AJ59" s="15"/>
      <c r="AK59" s="15"/>
      <c r="AL59" s="15"/>
      <c r="AM59" s="15"/>
      <c r="AN59" s="15"/>
      <c r="AO59" s="15"/>
      <c r="AP59" s="15"/>
    </row>
    <row r="60" spans="1:42" x14ac:dyDescent="0.2">
      <c r="D60" s="90">
        <f>IF(D58&gt;0,D58+0.525*D52,0)</f>
        <v>0</v>
      </c>
      <c r="E60" s="25">
        <f t="shared" si="6"/>
        <v>0</v>
      </c>
      <c r="F60" s="25">
        <f t="shared" si="6"/>
        <v>0</v>
      </c>
      <c r="G60" s="25">
        <f t="shared" si="6"/>
        <v>0</v>
      </c>
      <c r="H60" s="25">
        <f t="shared" si="6"/>
        <v>0</v>
      </c>
      <c r="I60" s="25">
        <f t="shared" si="6"/>
        <v>0</v>
      </c>
      <c r="J60" s="25">
        <f t="shared" si="6"/>
        <v>0</v>
      </c>
      <c r="K60" s="25">
        <f t="shared" si="6"/>
        <v>0</v>
      </c>
      <c r="L60" s="25">
        <f t="shared" si="6"/>
        <v>0</v>
      </c>
      <c r="M60" s="91">
        <f t="shared" si="6"/>
        <v>0</v>
      </c>
      <c r="O60" s="90">
        <f>IF(O58&gt;0,O58+0.525*O52,0)</f>
        <v>0</v>
      </c>
      <c r="P60" s="25">
        <f t="shared" si="7"/>
        <v>0</v>
      </c>
      <c r="Q60" s="25">
        <f t="shared" si="7"/>
        <v>0</v>
      </c>
      <c r="R60" s="25">
        <f t="shared" si="7"/>
        <v>0</v>
      </c>
      <c r="S60" s="25">
        <f t="shared" si="7"/>
        <v>0</v>
      </c>
      <c r="T60" s="25">
        <f t="shared" si="7"/>
        <v>0</v>
      </c>
      <c r="U60" s="25">
        <f t="shared" si="7"/>
        <v>0</v>
      </c>
      <c r="V60" s="25">
        <f t="shared" si="7"/>
        <v>0</v>
      </c>
      <c r="W60" s="25">
        <f t="shared" si="7"/>
        <v>0</v>
      </c>
      <c r="X60" s="91">
        <f t="shared" si="7"/>
        <v>0</v>
      </c>
      <c r="Y60" s="15"/>
      <c r="Z60" s="15"/>
      <c r="AA60" s="15"/>
      <c r="AB60" s="15"/>
      <c r="AC60" s="15"/>
      <c r="AD60" s="15"/>
      <c r="AE60" s="15"/>
      <c r="AF60" s="15"/>
      <c r="AG60" s="15"/>
      <c r="AH60" s="15"/>
      <c r="AI60" s="15"/>
      <c r="AJ60" s="15"/>
      <c r="AK60" s="15"/>
      <c r="AL60" s="15"/>
      <c r="AM60" s="15"/>
      <c r="AN60" s="15"/>
      <c r="AO60" s="15"/>
      <c r="AP60" s="15"/>
    </row>
    <row r="61" spans="1:42" x14ac:dyDescent="0.2">
      <c r="D61" s="90">
        <f>IF(D58&gt;0,D58+0.842*D52,0)</f>
        <v>0</v>
      </c>
      <c r="E61" s="25">
        <f t="shared" si="6"/>
        <v>0</v>
      </c>
      <c r="F61" s="25">
        <f t="shared" si="6"/>
        <v>0</v>
      </c>
      <c r="G61" s="25">
        <f t="shared" si="6"/>
        <v>0</v>
      </c>
      <c r="H61" s="25">
        <f t="shared" si="6"/>
        <v>0</v>
      </c>
      <c r="I61" s="25">
        <f t="shared" si="6"/>
        <v>0</v>
      </c>
      <c r="J61" s="25">
        <f t="shared" si="6"/>
        <v>0</v>
      </c>
      <c r="K61" s="25">
        <f t="shared" si="6"/>
        <v>0</v>
      </c>
      <c r="L61" s="25">
        <f t="shared" si="6"/>
        <v>0</v>
      </c>
      <c r="M61" s="91">
        <f t="shared" si="6"/>
        <v>0</v>
      </c>
      <c r="N61" s="15"/>
      <c r="O61" s="90">
        <f>IF(O58&gt;0,O58+0.842*O52,0)</f>
        <v>0</v>
      </c>
      <c r="P61" s="25">
        <f t="shared" si="7"/>
        <v>0</v>
      </c>
      <c r="Q61" s="25">
        <f t="shared" si="7"/>
        <v>0</v>
      </c>
      <c r="R61" s="25">
        <f t="shared" si="7"/>
        <v>0</v>
      </c>
      <c r="S61" s="25">
        <f t="shared" si="7"/>
        <v>0</v>
      </c>
      <c r="T61" s="25">
        <f t="shared" si="7"/>
        <v>0</v>
      </c>
      <c r="U61" s="25">
        <f t="shared" si="7"/>
        <v>0</v>
      </c>
      <c r="V61" s="25">
        <f t="shared" si="7"/>
        <v>0</v>
      </c>
      <c r="W61" s="25">
        <f t="shared" si="7"/>
        <v>0</v>
      </c>
      <c r="X61" s="91">
        <f t="shared" si="7"/>
        <v>0</v>
      </c>
      <c r="Y61" s="15"/>
      <c r="Z61" s="15"/>
      <c r="AA61" s="15"/>
      <c r="AB61" s="15"/>
      <c r="AC61" s="15"/>
      <c r="AD61" s="15"/>
      <c r="AE61" s="15"/>
      <c r="AF61" s="15"/>
      <c r="AG61" s="15"/>
      <c r="AH61" s="15"/>
      <c r="AI61" s="15"/>
      <c r="AJ61" s="15"/>
      <c r="AK61" s="15"/>
      <c r="AL61" s="15"/>
      <c r="AM61" s="15"/>
      <c r="AN61" s="15"/>
      <c r="AO61" s="15"/>
      <c r="AP61" s="15"/>
    </row>
    <row r="62" spans="1:42" x14ac:dyDescent="0.2">
      <c r="D62" s="136">
        <f>IF(D58&gt;0,D58+1.282*D52,0)</f>
        <v>0</v>
      </c>
      <c r="E62" s="93">
        <f t="shared" si="6"/>
        <v>0</v>
      </c>
      <c r="F62" s="93">
        <f t="shared" si="6"/>
        <v>0</v>
      </c>
      <c r="G62" s="93">
        <f t="shared" si="6"/>
        <v>0</v>
      </c>
      <c r="H62" s="93">
        <f t="shared" si="6"/>
        <v>0</v>
      </c>
      <c r="I62" s="93">
        <f t="shared" si="6"/>
        <v>0</v>
      </c>
      <c r="J62" s="93">
        <f t="shared" si="6"/>
        <v>0</v>
      </c>
      <c r="K62" s="93">
        <f t="shared" si="6"/>
        <v>0</v>
      </c>
      <c r="L62" s="93">
        <f t="shared" si="6"/>
        <v>0</v>
      </c>
      <c r="M62" s="94">
        <f t="shared" si="6"/>
        <v>0</v>
      </c>
      <c r="N62" s="32"/>
      <c r="O62" s="92">
        <f>IF(O58&gt;0,O58+1.282*O52,0)</f>
        <v>0</v>
      </c>
      <c r="P62" s="94">
        <f t="shared" si="7"/>
        <v>0</v>
      </c>
      <c r="Q62" s="119">
        <f t="shared" si="7"/>
        <v>0</v>
      </c>
      <c r="R62" s="93">
        <f t="shared" si="7"/>
        <v>0</v>
      </c>
      <c r="S62" s="93">
        <f t="shared" si="7"/>
        <v>0</v>
      </c>
      <c r="T62" s="93">
        <f t="shared" si="7"/>
        <v>0</v>
      </c>
      <c r="U62" s="93">
        <f t="shared" si="7"/>
        <v>0</v>
      </c>
      <c r="V62" s="93">
        <f t="shared" si="7"/>
        <v>0</v>
      </c>
      <c r="W62" s="93">
        <f t="shared" si="7"/>
        <v>0</v>
      </c>
      <c r="X62" s="94">
        <f t="shared" si="7"/>
        <v>0</v>
      </c>
      <c r="Y62" s="15"/>
      <c r="Z62" s="15"/>
      <c r="AA62" s="15"/>
      <c r="AB62" s="15"/>
      <c r="AC62" s="15"/>
      <c r="AD62" s="15"/>
      <c r="AE62" s="15"/>
      <c r="AF62" s="15"/>
      <c r="AG62" s="15"/>
      <c r="AH62" s="15"/>
      <c r="AI62" s="15"/>
      <c r="AJ62" s="15"/>
      <c r="AK62" s="15"/>
      <c r="AL62" s="15"/>
      <c r="AM62" s="15"/>
      <c r="AN62" s="15"/>
      <c r="AO62" s="15"/>
      <c r="AP62" s="15"/>
    </row>
    <row r="63" spans="1:42" x14ac:dyDescent="0.2">
      <c r="C63" s="50"/>
      <c r="D63" s="50"/>
      <c r="E63" s="33"/>
      <c r="F63" s="33"/>
      <c r="G63" s="33"/>
      <c r="H63" s="33"/>
      <c r="I63" s="33"/>
      <c r="J63" s="33"/>
      <c r="K63" s="33"/>
      <c r="L63" s="33"/>
      <c r="M63" s="33"/>
      <c r="N63" s="32"/>
      <c r="Y63" s="15"/>
      <c r="Z63" s="15"/>
      <c r="AA63" s="15"/>
      <c r="AB63" s="15"/>
      <c r="AC63" s="15"/>
      <c r="AD63" s="15"/>
      <c r="AE63" s="15"/>
      <c r="AF63" s="15"/>
      <c r="AG63" s="15"/>
      <c r="AH63" s="15"/>
      <c r="AI63" s="15"/>
      <c r="AJ63" s="15"/>
      <c r="AK63" s="15"/>
      <c r="AL63" s="15"/>
      <c r="AM63" s="15"/>
      <c r="AN63" s="15"/>
      <c r="AO63" s="15"/>
      <c r="AP63" s="15"/>
    </row>
    <row r="64" spans="1:42" x14ac:dyDescent="0.2">
      <c r="C64" s="50"/>
      <c r="D64" s="50"/>
      <c r="E64" s="33"/>
      <c r="F64" s="33"/>
      <c r="G64" s="33"/>
      <c r="H64" s="33"/>
      <c r="I64" s="33"/>
      <c r="J64" s="33"/>
      <c r="K64" s="33"/>
      <c r="L64" s="33"/>
      <c r="M64" s="33"/>
      <c r="N64" s="32"/>
      <c r="Y64" s="15"/>
      <c r="Z64" s="15"/>
      <c r="AA64" s="15"/>
      <c r="AB64" s="15"/>
      <c r="AC64" s="15"/>
      <c r="AD64" s="15"/>
      <c r="AE64" s="15"/>
      <c r="AF64" s="15"/>
      <c r="AG64" s="15"/>
      <c r="AH64" s="15"/>
      <c r="AI64" s="15"/>
      <c r="AJ64" s="15"/>
      <c r="AK64" s="15"/>
      <c r="AL64" s="15"/>
      <c r="AM64" s="15"/>
      <c r="AN64" s="15"/>
      <c r="AO64" s="15"/>
      <c r="AP64" s="15"/>
    </row>
    <row r="65" spans="3:42" x14ac:dyDescent="0.2">
      <c r="D65" s="139" t="s">
        <v>76</v>
      </c>
      <c r="E65" s="133">
        <v>2</v>
      </c>
      <c r="F65" s="84"/>
      <c r="G65" s="84"/>
      <c r="H65" s="84"/>
      <c r="I65" s="85" t="s">
        <v>71</v>
      </c>
      <c r="J65" s="84"/>
      <c r="K65" s="84"/>
      <c r="L65" s="84"/>
      <c r="M65" s="86"/>
      <c r="N65" s="32"/>
      <c r="O65" s="130" t="s">
        <v>76</v>
      </c>
      <c r="P65" s="83">
        <v>2</v>
      </c>
      <c r="Q65" s="84"/>
      <c r="R65" s="84"/>
      <c r="S65" s="84"/>
      <c r="T65" s="85" t="s">
        <v>73</v>
      </c>
      <c r="U65" s="84"/>
      <c r="V65" s="84"/>
      <c r="W65" s="84"/>
      <c r="X65" s="86"/>
      <c r="Y65" s="15"/>
      <c r="Z65" s="15"/>
      <c r="AA65" s="15"/>
      <c r="AB65" s="15"/>
      <c r="AC65" s="15"/>
      <c r="AD65" s="15"/>
      <c r="AE65" s="15"/>
      <c r="AF65" s="15"/>
      <c r="AG65" s="15"/>
      <c r="AH65" s="15"/>
      <c r="AI65" s="15"/>
      <c r="AJ65" s="15"/>
      <c r="AK65" s="15"/>
      <c r="AL65" s="15"/>
      <c r="AM65" s="15"/>
      <c r="AN65" s="15"/>
      <c r="AO65" s="15"/>
      <c r="AP65" s="15"/>
    </row>
    <row r="66" spans="3:42" x14ac:dyDescent="0.2">
      <c r="C66" s="56">
        <v>32</v>
      </c>
      <c r="D66" s="131">
        <f>D52</f>
        <v>32</v>
      </c>
      <c r="E66" s="134">
        <v>3</v>
      </c>
      <c r="F66" s="49"/>
      <c r="G66" s="49"/>
      <c r="H66" s="49"/>
      <c r="I66" s="22" t="s">
        <v>75</v>
      </c>
      <c r="J66" s="49"/>
      <c r="K66" s="49"/>
      <c r="L66" s="49"/>
      <c r="M66" s="87"/>
      <c r="N66" s="32"/>
      <c r="O66" s="131">
        <f>O52</f>
        <v>10</v>
      </c>
      <c r="P66" s="51">
        <v>3</v>
      </c>
      <c r="Q66" s="49"/>
      <c r="R66" s="49"/>
      <c r="S66" s="49"/>
      <c r="T66" s="48" t="s">
        <v>74</v>
      </c>
      <c r="U66" s="49"/>
      <c r="V66" s="49"/>
      <c r="W66" s="49"/>
      <c r="X66" s="87"/>
      <c r="Y66" s="15"/>
      <c r="Z66" s="15"/>
      <c r="AA66" s="15"/>
      <c r="AB66" s="15"/>
      <c r="AC66" s="15"/>
      <c r="AD66" s="15"/>
      <c r="AE66" s="15"/>
      <c r="AF66" s="15"/>
      <c r="AG66" s="15"/>
      <c r="AH66" s="15"/>
      <c r="AI66" s="15"/>
      <c r="AJ66" s="15"/>
      <c r="AK66" s="15"/>
      <c r="AL66" s="15"/>
      <c r="AM66" s="15"/>
      <c r="AN66" s="15"/>
      <c r="AO66" s="15"/>
      <c r="AP66" s="15"/>
    </row>
    <row r="67" spans="3:42" x14ac:dyDescent="0.2">
      <c r="D67" s="132" t="s">
        <v>2</v>
      </c>
      <c r="E67" s="192">
        <f>IF(I67&gt;0,I67-1.282*E65,0)</f>
        <v>0</v>
      </c>
      <c r="F67" s="127">
        <f>IF(I67&gt;0,I67-0.842*E65,0)</f>
        <v>0</v>
      </c>
      <c r="G67" s="127">
        <f>IF(I67&gt;0,I67-0.525*E65,0)</f>
        <v>0</v>
      </c>
      <c r="H67" s="127">
        <f>IF(I67&gt;0,I67-0.253*E65,0)</f>
        <v>0</v>
      </c>
      <c r="I67" s="127">
        <f>H24</f>
        <v>0</v>
      </c>
      <c r="J67" s="127">
        <f>IF(I67&gt;0,I67+0.253*E65,0)</f>
        <v>0</v>
      </c>
      <c r="K67" s="127">
        <f>IF(I67&gt;0,I67+0.525*E65,0)</f>
        <v>0</v>
      </c>
      <c r="L67" s="127">
        <f>IF(I67&gt;0,I67+0.842*E65,0)</f>
        <v>0</v>
      </c>
      <c r="M67" s="127">
        <f>IF(I67&gt;0,I67+1.282*E65,0)</f>
        <v>0</v>
      </c>
      <c r="N67" s="32"/>
      <c r="O67" s="141" t="s">
        <v>2</v>
      </c>
      <c r="P67" s="122">
        <f>IF(T67&gt;0,T67-1.282*P66,0)</f>
        <v>0</v>
      </c>
      <c r="Q67" s="123">
        <f>IF(T67&gt;0,T67-0.842*P66,0)</f>
        <v>0</v>
      </c>
      <c r="R67" s="23">
        <f>IF(T67&gt;0,T67-0.525*P66,0)</f>
        <v>0</v>
      </c>
      <c r="S67" s="23">
        <f>IF(T67&gt;0,T67-0.253*P66,0)</f>
        <v>0</v>
      </c>
      <c r="T67" s="23">
        <f>J24</f>
        <v>0</v>
      </c>
      <c r="U67" s="23">
        <f>IF(T67&gt;0,T67+0.253*P66,0)</f>
        <v>0</v>
      </c>
      <c r="V67" s="23">
        <f>IF(T67&gt;0,T67+0.525*P66,0)</f>
        <v>0</v>
      </c>
      <c r="W67" s="23">
        <f>IF(T67&gt;0,T67+0.842*P66,0)</f>
        <v>0</v>
      </c>
      <c r="X67" s="123">
        <f>IF(T67&gt;0,T67+1.282*P66,0)</f>
        <v>0</v>
      </c>
      <c r="Y67" s="15"/>
      <c r="Z67" s="15"/>
      <c r="AA67" s="15"/>
      <c r="AB67" s="15"/>
      <c r="AC67" s="15"/>
      <c r="AD67" s="15"/>
      <c r="AE67" s="15"/>
      <c r="AF67" s="15"/>
      <c r="AG67" s="15"/>
      <c r="AH67" s="15"/>
      <c r="AI67" s="15"/>
      <c r="AJ67" s="15"/>
      <c r="AK67" s="15"/>
      <c r="AL67" s="15"/>
      <c r="AM67" s="15"/>
      <c r="AN67" s="15"/>
      <c r="AO67" s="15"/>
      <c r="AP67" s="15"/>
    </row>
    <row r="68" spans="3:42" x14ac:dyDescent="0.2">
      <c r="D68" s="90">
        <f>IF(D72&gt;0,D72-1.282*C66,0)</f>
        <v>0</v>
      </c>
      <c r="E68" s="25">
        <f>MIN(MAX($H$14,IF($H$22+$J$22&gt;0,(($H$14+$H$19*(E$67*$D68+$H$25+P18-IF($H$18&gt;0,$H$18,$H$17)))),0)),$H$15)</f>
        <v>0</v>
      </c>
      <c r="F68" s="25">
        <f t="shared" ref="F68:M68" si="8">MIN(MAX($H$14,IF($H$22+$J$22&gt;0,(($H$14+$H$19*(F$67*$D68+$H$25+Q18-IF($H$18&gt;0,$H$18,$H$17)))),0)),$H$15)</f>
        <v>0</v>
      </c>
      <c r="G68" s="25">
        <f t="shared" si="8"/>
        <v>0</v>
      </c>
      <c r="H68" s="25">
        <f t="shared" si="8"/>
        <v>0</v>
      </c>
      <c r="I68" s="25">
        <f t="shared" si="8"/>
        <v>0</v>
      </c>
      <c r="J68" s="25">
        <f t="shared" si="8"/>
        <v>0</v>
      </c>
      <c r="K68" s="25">
        <f t="shared" si="8"/>
        <v>0</v>
      </c>
      <c r="L68" s="25">
        <f t="shared" si="8"/>
        <v>0</v>
      </c>
      <c r="M68" s="91">
        <f t="shared" si="8"/>
        <v>0</v>
      </c>
      <c r="N68" s="32"/>
      <c r="O68" s="90">
        <f>IF(O72&gt;0,O72-1.282*O66,0)</f>
        <v>0</v>
      </c>
      <c r="P68" s="124">
        <f>MAX($J$14,IF($H$22+$J$22&gt;0,(($J$14+$J$19*(P$67*$O68+$J$25+P32-IF($J$18&gt;0,$J$18,$J$17)))),0))</f>
        <v>0</v>
      </c>
      <c r="Q68" s="125">
        <f t="shared" ref="Q68:X68" si="9">MAX($J$14,IF($H$22+$J$22&gt;0,(($J$14+$J$19*(Q$67*$O68+$J$25+Q32-IF($J$18&gt;0,$J$18,$J$17)))),0))</f>
        <v>0</v>
      </c>
      <c r="R68" s="193">
        <f t="shared" si="9"/>
        <v>0</v>
      </c>
      <c r="S68" s="125">
        <f t="shared" si="9"/>
        <v>0</v>
      </c>
      <c r="T68" s="193">
        <f t="shared" si="9"/>
        <v>0</v>
      </c>
      <c r="U68" s="125">
        <f t="shared" si="9"/>
        <v>0</v>
      </c>
      <c r="V68" s="193">
        <f t="shared" si="9"/>
        <v>0</v>
      </c>
      <c r="W68" s="125">
        <f t="shared" si="9"/>
        <v>0</v>
      </c>
      <c r="X68" s="194">
        <f t="shared" si="9"/>
        <v>0</v>
      </c>
      <c r="Y68" s="15"/>
      <c r="Z68" s="15"/>
      <c r="AA68" s="15"/>
      <c r="AB68" s="15"/>
      <c r="AC68" s="15"/>
      <c r="AD68" s="15"/>
      <c r="AE68" s="15"/>
      <c r="AF68" s="15"/>
      <c r="AG68" s="15"/>
      <c r="AH68" s="15"/>
      <c r="AI68" s="15"/>
      <c r="AJ68" s="15"/>
      <c r="AK68" s="15"/>
      <c r="AL68" s="15"/>
      <c r="AM68" s="15"/>
      <c r="AN68" s="15"/>
      <c r="AO68" s="15"/>
      <c r="AP68" s="15"/>
    </row>
    <row r="69" spans="3:42" x14ac:dyDescent="0.2">
      <c r="D69" s="90">
        <f>IF(D72&gt;0,D72-0.842*C66,0)</f>
        <v>0</v>
      </c>
      <c r="E69" s="25">
        <f t="shared" ref="E69:M76" si="10">MIN(MAX($H$14,IF($H$22+$J$22&gt;0,(($H$14+$H$19*(E$67*$D69+$H$25+P19-IF($H$18&gt;0,$H$18,$H$17)))),0)),$H$15)</f>
        <v>0</v>
      </c>
      <c r="F69" s="25">
        <f t="shared" si="10"/>
        <v>0</v>
      </c>
      <c r="G69" s="25">
        <f t="shared" si="10"/>
        <v>0</v>
      </c>
      <c r="H69" s="25">
        <f t="shared" si="10"/>
        <v>0</v>
      </c>
      <c r="I69" s="25">
        <f t="shared" si="10"/>
        <v>0</v>
      </c>
      <c r="J69" s="25">
        <f t="shared" si="10"/>
        <v>0</v>
      </c>
      <c r="K69" s="25">
        <f t="shared" si="10"/>
        <v>0</v>
      </c>
      <c r="L69" s="25">
        <f t="shared" si="10"/>
        <v>0</v>
      </c>
      <c r="M69" s="91">
        <f t="shared" si="10"/>
        <v>0</v>
      </c>
      <c r="N69" s="32"/>
      <c r="O69" s="90">
        <f>IF(O72&gt;0,O72-0.842*O66,0)</f>
        <v>0</v>
      </c>
      <c r="P69" s="25">
        <f t="shared" ref="P69:X76" si="11">MAX($J$14,IF($H$22+$J$22&gt;0,(($J$14+$J$19*(P$67*$O69+$J$25+P33-IF($J$18&gt;0,$J$18,$J$17)))),0))</f>
        <v>0</v>
      </c>
      <c r="Q69" s="91">
        <f t="shared" si="11"/>
        <v>0</v>
      </c>
      <c r="R69" s="33">
        <f t="shared" si="11"/>
        <v>0</v>
      </c>
      <c r="S69" s="91">
        <f t="shared" si="11"/>
        <v>0</v>
      </c>
      <c r="T69" s="33">
        <f t="shared" si="11"/>
        <v>0</v>
      </c>
      <c r="U69" s="91">
        <f t="shared" si="11"/>
        <v>0</v>
      </c>
      <c r="V69" s="33">
        <f t="shared" si="11"/>
        <v>0</v>
      </c>
      <c r="W69" s="91">
        <f t="shared" si="11"/>
        <v>0</v>
      </c>
      <c r="X69" s="195">
        <f t="shared" si="11"/>
        <v>0</v>
      </c>
      <c r="Y69" s="15"/>
      <c r="Z69" s="15"/>
      <c r="AA69" s="15"/>
      <c r="AB69" s="15"/>
      <c r="AC69" s="15"/>
      <c r="AD69" s="15"/>
      <c r="AE69" s="15"/>
      <c r="AF69" s="15"/>
      <c r="AG69" s="15"/>
      <c r="AH69" s="15"/>
      <c r="AI69" s="15"/>
      <c r="AJ69" s="15"/>
      <c r="AK69" s="15"/>
      <c r="AL69" s="15"/>
      <c r="AM69" s="15"/>
      <c r="AN69" s="15"/>
      <c r="AO69" s="15"/>
      <c r="AP69" s="15"/>
    </row>
    <row r="70" spans="3:42" x14ac:dyDescent="0.2">
      <c r="D70" s="90">
        <f>IF(D72&gt;0,D72-0.525*C66,0)</f>
        <v>0</v>
      </c>
      <c r="E70" s="25">
        <f t="shared" si="10"/>
        <v>0</v>
      </c>
      <c r="F70" s="25">
        <f t="shared" si="10"/>
        <v>0</v>
      </c>
      <c r="G70" s="25">
        <f t="shared" si="10"/>
        <v>0</v>
      </c>
      <c r="H70" s="25">
        <f t="shared" si="10"/>
        <v>0</v>
      </c>
      <c r="I70" s="25">
        <f t="shared" si="10"/>
        <v>0</v>
      </c>
      <c r="J70" s="25">
        <f t="shared" si="10"/>
        <v>0</v>
      </c>
      <c r="K70" s="25">
        <f t="shared" si="10"/>
        <v>0</v>
      </c>
      <c r="L70" s="25">
        <f t="shared" si="10"/>
        <v>0</v>
      </c>
      <c r="M70" s="91">
        <f t="shared" si="10"/>
        <v>0</v>
      </c>
      <c r="N70" s="32"/>
      <c r="O70" s="90">
        <f>IF(O72&gt;0,O72-0.525*O66,0)</f>
        <v>0</v>
      </c>
      <c r="P70" s="25">
        <f t="shared" si="11"/>
        <v>0</v>
      </c>
      <c r="Q70" s="91">
        <f t="shared" si="11"/>
        <v>0</v>
      </c>
      <c r="R70" s="33">
        <f t="shared" si="11"/>
        <v>0</v>
      </c>
      <c r="S70" s="91">
        <f t="shared" si="11"/>
        <v>0</v>
      </c>
      <c r="T70" s="33">
        <f t="shared" si="11"/>
        <v>0</v>
      </c>
      <c r="U70" s="91">
        <f t="shared" si="11"/>
        <v>0</v>
      </c>
      <c r="V70" s="33">
        <f t="shared" si="11"/>
        <v>0</v>
      </c>
      <c r="W70" s="91">
        <f t="shared" si="11"/>
        <v>0</v>
      </c>
      <c r="X70" s="195">
        <f t="shared" si="11"/>
        <v>0</v>
      </c>
      <c r="Y70" s="15"/>
      <c r="Z70" s="15"/>
      <c r="AA70" s="15"/>
      <c r="AB70" s="15"/>
      <c r="AC70" s="15"/>
      <c r="AD70" s="15"/>
      <c r="AE70" s="15"/>
      <c r="AF70" s="15"/>
      <c r="AG70" s="15"/>
      <c r="AH70" s="15"/>
      <c r="AI70" s="15"/>
      <c r="AJ70" s="15"/>
      <c r="AK70" s="15"/>
      <c r="AL70" s="15"/>
      <c r="AM70" s="15"/>
      <c r="AN70" s="15"/>
      <c r="AO70" s="15"/>
      <c r="AP70" s="15"/>
    </row>
    <row r="71" spans="3:42" x14ac:dyDescent="0.2">
      <c r="D71" s="90">
        <f>IF(D72&gt;0,D72-0.253*C66,0)</f>
        <v>0</v>
      </c>
      <c r="E71" s="25">
        <f t="shared" si="10"/>
        <v>0</v>
      </c>
      <c r="F71" s="25">
        <f t="shared" si="10"/>
        <v>0</v>
      </c>
      <c r="G71" s="25">
        <f t="shared" si="10"/>
        <v>0</v>
      </c>
      <c r="H71" s="25">
        <f t="shared" si="10"/>
        <v>0</v>
      </c>
      <c r="I71" s="25">
        <f t="shared" si="10"/>
        <v>0</v>
      </c>
      <c r="J71" s="25">
        <f t="shared" si="10"/>
        <v>0</v>
      </c>
      <c r="K71" s="25">
        <f t="shared" si="10"/>
        <v>0</v>
      </c>
      <c r="L71" s="25">
        <f t="shared" si="10"/>
        <v>0</v>
      </c>
      <c r="M71" s="91">
        <f t="shared" si="10"/>
        <v>0</v>
      </c>
      <c r="N71" s="32"/>
      <c r="O71" s="90">
        <f>IF(O72&gt;0,O72-0.253*O66,0)</f>
        <v>0</v>
      </c>
      <c r="P71" s="25">
        <f t="shared" si="11"/>
        <v>0</v>
      </c>
      <c r="Q71" s="91">
        <f t="shared" si="11"/>
        <v>0</v>
      </c>
      <c r="R71" s="33">
        <f t="shared" si="11"/>
        <v>0</v>
      </c>
      <c r="S71" s="91">
        <f t="shared" si="11"/>
        <v>0</v>
      </c>
      <c r="T71" s="33">
        <f t="shared" si="11"/>
        <v>0</v>
      </c>
      <c r="U71" s="91">
        <f t="shared" si="11"/>
        <v>0</v>
      </c>
      <c r="V71" s="33">
        <f t="shared" si="11"/>
        <v>0</v>
      </c>
      <c r="W71" s="91">
        <f t="shared" si="11"/>
        <v>0</v>
      </c>
      <c r="X71" s="195">
        <f t="shared" si="11"/>
        <v>0</v>
      </c>
      <c r="Y71" s="15"/>
      <c r="Z71" s="15"/>
      <c r="AA71" s="15"/>
      <c r="AB71" s="15"/>
      <c r="AC71" s="15"/>
      <c r="AD71" s="15"/>
      <c r="AE71" s="15"/>
      <c r="AF71" s="15"/>
      <c r="AG71" s="15"/>
      <c r="AH71" s="15"/>
      <c r="AI71" s="15"/>
      <c r="AJ71" s="15"/>
      <c r="AK71" s="15"/>
      <c r="AL71" s="15"/>
      <c r="AM71" s="15"/>
      <c r="AN71" s="15"/>
      <c r="AO71" s="15"/>
      <c r="AP71" s="15"/>
    </row>
    <row r="72" spans="3:42" x14ac:dyDescent="0.2">
      <c r="D72" s="90">
        <f>H23</f>
        <v>0</v>
      </c>
      <c r="E72" s="25">
        <f t="shared" si="10"/>
        <v>0</v>
      </c>
      <c r="F72" s="25">
        <f t="shared" si="10"/>
        <v>0</v>
      </c>
      <c r="G72" s="25">
        <f t="shared" si="10"/>
        <v>0</v>
      </c>
      <c r="H72" s="25">
        <f t="shared" si="10"/>
        <v>0</v>
      </c>
      <c r="I72" s="25">
        <f t="shared" si="10"/>
        <v>0</v>
      </c>
      <c r="J72" s="25">
        <f t="shared" si="10"/>
        <v>0</v>
      </c>
      <c r="K72" s="25">
        <f t="shared" si="10"/>
        <v>0</v>
      </c>
      <c r="L72" s="25">
        <f t="shared" si="10"/>
        <v>0</v>
      </c>
      <c r="M72" s="91">
        <f t="shared" si="10"/>
        <v>0</v>
      </c>
      <c r="N72" s="32"/>
      <c r="O72" s="90">
        <f>J23</f>
        <v>0</v>
      </c>
      <c r="P72" s="25">
        <f t="shared" si="11"/>
        <v>0</v>
      </c>
      <c r="Q72" s="91">
        <f t="shared" si="11"/>
        <v>0</v>
      </c>
      <c r="R72" s="33">
        <f t="shared" si="11"/>
        <v>0</v>
      </c>
      <c r="S72" s="91">
        <f t="shared" si="11"/>
        <v>0</v>
      </c>
      <c r="T72" s="33">
        <f t="shared" si="11"/>
        <v>0</v>
      </c>
      <c r="U72" s="91">
        <f t="shared" si="11"/>
        <v>0</v>
      </c>
      <c r="V72" s="33">
        <f t="shared" si="11"/>
        <v>0</v>
      </c>
      <c r="W72" s="91">
        <f t="shared" si="11"/>
        <v>0</v>
      </c>
      <c r="X72" s="195">
        <f t="shared" si="11"/>
        <v>0</v>
      </c>
      <c r="Y72" s="15"/>
      <c r="Z72" s="15"/>
      <c r="AA72" s="15"/>
      <c r="AB72" s="15"/>
      <c r="AC72" s="15"/>
      <c r="AD72" s="15"/>
      <c r="AE72" s="15"/>
      <c r="AF72" s="15"/>
      <c r="AG72" s="15"/>
      <c r="AH72" s="15"/>
      <c r="AI72" s="15"/>
      <c r="AJ72" s="15"/>
      <c r="AK72" s="15"/>
      <c r="AL72" s="15"/>
      <c r="AM72" s="15"/>
      <c r="AN72" s="15"/>
      <c r="AO72" s="15"/>
      <c r="AP72" s="15"/>
    </row>
    <row r="73" spans="3:42" x14ac:dyDescent="0.2">
      <c r="D73" s="90">
        <f>IF(D72&gt;0,D72+0.253*C66,0)</f>
        <v>0</v>
      </c>
      <c r="E73" s="25">
        <f t="shared" si="10"/>
        <v>0</v>
      </c>
      <c r="F73" s="25">
        <f t="shared" si="10"/>
        <v>0</v>
      </c>
      <c r="G73" s="25">
        <f t="shared" si="10"/>
        <v>0</v>
      </c>
      <c r="H73" s="25">
        <f t="shared" si="10"/>
        <v>0</v>
      </c>
      <c r="I73" s="25">
        <f t="shared" si="10"/>
        <v>0</v>
      </c>
      <c r="J73" s="25">
        <f t="shared" si="10"/>
        <v>0</v>
      </c>
      <c r="K73" s="25">
        <f t="shared" si="10"/>
        <v>0</v>
      </c>
      <c r="L73" s="25">
        <f t="shared" si="10"/>
        <v>0</v>
      </c>
      <c r="M73" s="91">
        <f t="shared" si="10"/>
        <v>0</v>
      </c>
      <c r="N73" s="32"/>
      <c r="O73" s="90">
        <f>IF(O72&gt;0,O72+0.253*O66,0)</f>
        <v>0</v>
      </c>
      <c r="P73" s="25">
        <f t="shared" si="11"/>
        <v>0</v>
      </c>
      <c r="Q73" s="91">
        <f t="shared" si="11"/>
        <v>0</v>
      </c>
      <c r="R73" s="33">
        <f t="shared" si="11"/>
        <v>0</v>
      </c>
      <c r="S73" s="91">
        <f t="shared" si="11"/>
        <v>0</v>
      </c>
      <c r="T73" s="33">
        <f t="shared" si="11"/>
        <v>0</v>
      </c>
      <c r="U73" s="91">
        <f t="shared" si="11"/>
        <v>0</v>
      </c>
      <c r="V73" s="33">
        <f t="shared" si="11"/>
        <v>0</v>
      </c>
      <c r="W73" s="91">
        <f t="shared" si="11"/>
        <v>0</v>
      </c>
      <c r="X73" s="195">
        <f t="shared" si="11"/>
        <v>0</v>
      </c>
      <c r="Y73" s="15"/>
      <c r="Z73" s="15"/>
      <c r="AA73" s="15"/>
      <c r="AB73" s="15"/>
      <c r="AC73" s="15"/>
      <c r="AD73" s="15"/>
      <c r="AE73" s="15"/>
      <c r="AF73" s="15"/>
      <c r="AG73" s="15"/>
      <c r="AH73" s="15"/>
      <c r="AI73" s="15"/>
      <c r="AJ73" s="15"/>
      <c r="AK73" s="15"/>
      <c r="AL73" s="15"/>
      <c r="AM73" s="15"/>
      <c r="AN73" s="15"/>
      <c r="AO73" s="15"/>
      <c r="AP73" s="15"/>
    </row>
    <row r="74" spans="3:42" x14ac:dyDescent="0.2">
      <c r="D74" s="90">
        <f>IF(D72&gt;0,D72+0.525*C66,0)</f>
        <v>0</v>
      </c>
      <c r="E74" s="25">
        <f t="shared" si="10"/>
        <v>0</v>
      </c>
      <c r="F74" s="25">
        <f t="shared" si="10"/>
        <v>0</v>
      </c>
      <c r="G74" s="25">
        <f t="shared" si="10"/>
        <v>0</v>
      </c>
      <c r="H74" s="25">
        <f t="shared" si="10"/>
        <v>0</v>
      </c>
      <c r="I74" s="25">
        <f t="shared" si="10"/>
        <v>0</v>
      </c>
      <c r="J74" s="25">
        <f t="shared" si="10"/>
        <v>0</v>
      </c>
      <c r="K74" s="25">
        <f t="shared" si="10"/>
        <v>0</v>
      </c>
      <c r="L74" s="25">
        <f t="shared" si="10"/>
        <v>0</v>
      </c>
      <c r="M74" s="91">
        <f t="shared" si="10"/>
        <v>0</v>
      </c>
      <c r="N74" s="32"/>
      <c r="O74" s="90">
        <f>IF(O72&gt;0,O72+0.525*O66,0)</f>
        <v>0</v>
      </c>
      <c r="P74" s="25">
        <f t="shared" si="11"/>
        <v>0</v>
      </c>
      <c r="Q74" s="91">
        <f t="shared" si="11"/>
        <v>0</v>
      </c>
      <c r="R74" s="33">
        <f t="shared" si="11"/>
        <v>0</v>
      </c>
      <c r="S74" s="91">
        <f t="shared" si="11"/>
        <v>0</v>
      </c>
      <c r="T74" s="33">
        <f t="shared" si="11"/>
        <v>0</v>
      </c>
      <c r="U74" s="91">
        <f t="shared" si="11"/>
        <v>0</v>
      </c>
      <c r="V74" s="33">
        <f t="shared" si="11"/>
        <v>0</v>
      </c>
      <c r="W74" s="91">
        <f t="shared" si="11"/>
        <v>0</v>
      </c>
      <c r="X74" s="195">
        <f t="shared" si="11"/>
        <v>0</v>
      </c>
      <c r="Y74" s="15"/>
      <c r="Z74" s="15"/>
      <c r="AA74" s="15"/>
      <c r="AB74" s="15"/>
      <c r="AC74" s="15"/>
      <c r="AD74" s="15"/>
      <c r="AE74" s="15"/>
      <c r="AF74" s="15"/>
      <c r="AG74" s="15"/>
      <c r="AH74" s="15"/>
      <c r="AI74" s="15"/>
      <c r="AJ74" s="15"/>
      <c r="AK74" s="15"/>
      <c r="AL74" s="15"/>
      <c r="AM74" s="15"/>
      <c r="AN74" s="15"/>
      <c r="AO74" s="15"/>
      <c r="AP74" s="15"/>
    </row>
    <row r="75" spans="3:42" x14ac:dyDescent="0.2">
      <c r="D75" s="90">
        <f>IF(D72&gt;0,D72+0.842*C66,0)</f>
        <v>0</v>
      </c>
      <c r="E75" s="25">
        <f t="shared" si="10"/>
        <v>0</v>
      </c>
      <c r="F75" s="25">
        <f t="shared" si="10"/>
        <v>0</v>
      </c>
      <c r="G75" s="25">
        <f t="shared" si="10"/>
        <v>0</v>
      </c>
      <c r="H75" s="25">
        <f t="shared" si="10"/>
        <v>0</v>
      </c>
      <c r="I75" s="25">
        <f t="shared" si="10"/>
        <v>0</v>
      </c>
      <c r="J75" s="25">
        <f t="shared" si="10"/>
        <v>0</v>
      </c>
      <c r="K75" s="25">
        <f t="shared" si="10"/>
        <v>0</v>
      </c>
      <c r="L75" s="25">
        <f t="shared" si="10"/>
        <v>0</v>
      </c>
      <c r="M75" s="91">
        <f t="shared" si="10"/>
        <v>0</v>
      </c>
      <c r="N75" s="32"/>
      <c r="O75" s="90">
        <f>IF(O72&gt;0,O72+0.842*O66,0)</f>
        <v>0</v>
      </c>
      <c r="P75" s="25">
        <f t="shared" si="11"/>
        <v>0</v>
      </c>
      <c r="Q75" s="91">
        <f t="shared" si="11"/>
        <v>0</v>
      </c>
      <c r="R75" s="33">
        <f t="shared" si="11"/>
        <v>0</v>
      </c>
      <c r="S75" s="91">
        <f t="shared" si="11"/>
        <v>0</v>
      </c>
      <c r="T75" s="33">
        <f t="shared" si="11"/>
        <v>0</v>
      </c>
      <c r="U75" s="91">
        <f t="shared" si="11"/>
        <v>0</v>
      </c>
      <c r="V75" s="33">
        <f t="shared" si="11"/>
        <v>0</v>
      </c>
      <c r="W75" s="91">
        <f t="shared" si="11"/>
        <v>0</v>
      </c>
      <c r="X75" s="195">
        <f t="shared" si="11"/>
        <v>0</v>
      </c>
      <c r="Y75" s="15"/>
      <c r="Z75" s="15"/>
      <c r="AA75" s="15"/>
      <c r="AB75" s="15"/>
      <c r="AC75" s="15"/>
      <c r="AD75" s="15"/>
      <c r="AE75" s="15"/>
      <c r="AF75" s="15"/>
      <c r="AG75" s="15"/>
      <c r="AH75" s="15"/>
      <c r="AI75" s="15"/>
      <c r="AJ75" s="15"/>
      <c r="AK75" s="15"/>
      <c r="AL75" s="15"/>
      <c r="AM75" s="15"/>
      <c r="AN75" s="15"/>
      <c r="AO75" s="15"/>
      <c r="AP75" s="15"/>
    </row>
    <row r="76" spans="3:42" x14ac:dyDescent="0.2">
      <c r="D76" s="92">
        <f>IF(D72&gt;0,D72+1.282*C66,0)</f>
        <v>0</v>
      </c>
      <c r="E76" s="93">
        <f t="shared" si="10"/>
        <v>0</v>
      </c>
      <c r="F76" s="93">
        <f t="shared" si="10"/>
        <v>0</v>
      </c>
      <c r="G76" s="93">
        <f t="shared" si="10"/>
        <v>0</v>
      </c>
      <c r="H76" s="93">
        <f t="shared" si="10"/>
        <v>0</v>
      </c>
      <c r="I76" s="93">
        <f t="shared" si="10"/>
        <v>0</v>
      </c>
      <c r="J76" s="93">
        <f t="shared" si="10"/>
        <v>0</v>
      </c>
      <c r="K76" s="93">
        <f t="shared" si="10"/>
        <v>0</v>
      </c>
      <c r="L76" s="93">
        <f t="shared" si="10"/>
        <v>0</v>
      </c>
      <c r="M76" s="94">
        <f t="shared" si="10"/>
        <v>0</v>
      </c>
      <c r="N76" s="32"/>
      <c r="O76" s="92">
        <f>IF(O72&gt;0,O72+1.282*O66,0)</f>
        <v>0</v>
      </c>
      <c r="P76" s="93">
        <f t="shared" si="11"/>
        <v>0</v>
      </c>
      <c r="Q76" s="94">
        <f t="shared" si="11"/>
        <v>0</v>
      </c>
      <c r="R76" s="119">
        <f t="shared" si="11"/>
        <v>0</v>
      </c>
      <c r="S76" s="94">
        <f t="shared" si="11"/>
        <v>0</v>
      </c>
      <c r="T76" s="119">
        <f t="shared" si="11"/>
        <v>0</v>
      </c>
      <c r="U76" s="94">
        <f t="shared" si="11"/>
        <v>0</v>
      </c>
      <c r="V76" s="119">
        <f t="shared" si="11"/>
        <v>0</v>
      </c>
      <c r="W76" s="94">
        <f t="shared" si="11"/>
        <v>0</v>
      </c>
      <c r="X76" s="196">
        <f t="shared" si="11"/>
        <v>0</v>
      </c>
      <c r="Y76" s="15"/>
      <c r="Z76" s="15"/>
      <c r="AA76" s="15"/>
      <c r="AB76" s="15"/>
      <c r="AC76" s="15"/>
      <c r="AD76" s="15"/>
      <c r="AE76" s="15"/>
      <c r="AF76" s="15"/>
      <c r="AG76" s="15"/>
      <c r="AH76" s="15"/>
      <c r="AI76" s="15"/>
      <c r="AJ76" s="15"/>
      <c r="AK76" s="15"/>
      <c r="AL76" s="15"/>
      <c r="AM76" s="15"/>
      <c r="AN76" s="15"/>
      <c r="AO76" s="15"/>
      <c r="AP76" s="15"/>
    </row>
    <row r="77" spans="3:42" x14ac:dyDescent="0.2">
      <c r="C77" s="50"/>
      <c r="D77" s="50"/>
      <c r="E77" s="33"/>
      <c r="F77" s="33"/>
      <c r="G77" s="33"/>
      <c r="H77" s="33"/>
      <c r="I77" s="33"/>
      <c r="J77" s="33"/>
      <c r="K77" s="33"/>
      <c r="L77" s="33"/>
      <c r="M77" s="33"/>
      <c r="N77" s="32"/>
      <c r="O77" s="32"/>
      <c r="P77" s="32"/>
      <c r="Q77" s="32"/>
      <c r="R77" s="26"/>
      <c r="T77" s="32"/>
      <c r="U77" s="32"/>
      <c r="V77" s="32"/>
      <c r="W77" s="26"/>
      <c r="X77" s="11"/>
      <c r="Y77" s="15"/>
      <c r="Z77" s="15"/>
      <c r="AA77" s="15"/>
      <c r="AB77" s="15"/>
      <c r="AC77" s="15"/>
      <c r="AD77" s="15"/>
      <c r="AE77" s="15"/>
      <c r="AF77" s="15"/>
      <c r="AG77" s="15"/>
      <c r="AH77" s="15"/>
      <c r="AI77" s="15"/>
      <c r="AJ77" s="15"/>
      <c r="AK77" s="15"/>
      <c r="AL77" s="15"/>
      <c r="AM77" s="15"/>
      <c r="AN77" s="15"/>
      <c r="AO77" s="15"/>
      <c r="AP77" s="15"/>
    </row>
    <row r="78" spans="3:42" x14ac:dyDescent="0.2">
      <c r="N78" s="18"/>
      <c r="O78" s="18"/>
      <c r="P78" s="18"/>
      <c r="Q78" s="18"/>
      <c r="T78" s="18"/>
      <c r="U78" s="18"/>
      <c r="V78" s="18"/>
      <c r="X78" s="15"/>
      <c r="Y78" s="15"/>
      <c r="Z78" s="15"/>
      <c r="AA78" s="15"/>
      <c r="AB78" s="15"/>
      <c r="AC78" s="15"/>
      <c r="AD78" s="15"/>
      <c r="AE78" s="15"/>
      <c r="AF78" s="15"/>
      <c r="AG78" s="15"/>
      <c r="AH78" s="15"/>
      <c r="AI78" s="15"/>
      <c r="AJ78" s="15"/>
      <c r="AK78" s="15"/>
      <c r="AL78" s="15"/>
      <c r="AM78" s="15"/>
      <c r="AN78" s="15"/>
      <c r="AO78" s="15"/>
      <c r="AP78" s="15"/>
    </row>
    <row r="79" spans="3:42" x14ac:dyDescent="0.2">
      <c r="C79" s="198" t="s">
        <v>91</v>
      </c>
      <c r="E79" s="5"/>
      <c r="F79" s="4"/>
      <c r="G79" s="4"/>
      <c r="H79" s="4"/>
      <c r="I79" s="4"/>
      <c r="J79" s="4"/>
      <c r="K79" s="4"/>
      <c r="L79" s="4"/>
      <c r="M79" s="1"/>
    </row>
    <row r="80" spans="3:42" x14ac:dyDescent="0.2">
      <c r="C80" s="219" t="s">
        <v>6</v>
      </c>
      <c r="E80" s="1"/>
      <c r="F80" s="1"/>
      <c r="G80" s="1"/>
      <c r="H80" s="1"/>
      <c r="I80" s="1"/>
      <c r="J80" s="1"/>
      <c r="K80" s="1"/>
      <c r="L80" s="1"/>
      <c r="M80" s="1"/>
    </row>
    <row r="81" spans="3:14" x14ac:dyDescent="0.2">
      <c r="C81" s="2" t="s">
        <v>7</v>
      </c>
      <c r="E81" s="1"/>
      <c r="F81" s="1"/>
      <c r="G81" s="1"/>
      <c r="H81" s="1"/>
      <c r="I81" s="1"/>
      <c r="J81" s="1"/>
      <c r="K81" s="1"/>
      <c r="L81" s="1"/>
      <c r="M81" s="1"/>
      <c r="N81" s="15"/>
    </row>
    <row r="82" spans="3:14" x14ac:dyDescent="0.2">
      <c r="C82" s="229">
        <f ca="1">TODAY()</f>
        <v>43132</v>
      </c>
      <c r="D82" s="229"/>
      <c r="E82" s="7"/>
      <c r="F82" s="3"/>
      <c r="G82" s="3"/>
      <c r="H82" s="3"/>
      <c r="I82" s="27"/>
      <c r="J82" s="3"/>
      <c r="K82" s="3"/>
      <c r="L82" s="3"/>
      <c r="M82" s="3"/>
    </row>
    <row r="83" spans="3:14" x14ac:dyDescent="0.2">
      <c r="C83" s="8"/>
      <c r="D83" s="14" t="s">
        <v>8</v>
      </c>
      <c r="N83" s="1"/>
    </row>
    <row r="84" spans="3:14" x14ac:dyDescent="0.2">
      <c r="C84" s="13"/>
      <c r="D84" s="14" t="s">
        <v>8</v>
      </c>
      <c r="N84" s="1"/>
    </row>
    <row r="85" spans="3:14" x14ac:dyDescent="0.2">
      <c r="C85" s="13"/>
      <c r="N85" s="1"/>
    </row>
    <row r="86" spans="3:14" ht="8.25" customHeight="1" x14ac:dyDescent="0.2">
      <c r="C86" s="28" t="s">
        <v>9</v>
      </c>
      <c r="E86" s="29"/>
      <c r="F86" s="29"/>
      <c r="G86" s="29"/>
      <c r="H86" s="29"/>
      <c r="I86" s="29"/>
      <c r="J86" s="29"/>
      <c r="K86" s="29"/>
      <c r="L86" s="29"/>
      <c r="N86" s="3"/>
    </row>
    <row r="87" spans="3:14" ht="12.75" customHeight="1" x14ac:dyDescent="0.2">
      <c r="C87" s="221" t="s">
        <v>84</v>
      </c>
      <c r="D87" s="221"/>
      <c r="E87" s="221"/>
      <c r="F87" s="221"/>
      <c r="G87" s="221"/>
      <c r="H87" s="221"/>
      <c r="I87" s="221"/>
      <c r="J87" s="221"/>
      <c r="K87" s="221"/>
      <c r="L87" s="221"/>
      <c r="M87" s="221"/>
    </row>
    <row r="88" spans="3:14" ht="23.1" customHeight="1" x14ac:dyDescent="0.2">
      <c r="C88" s="221"/>
      <c r="D88" s="221"/>
      <c r="E88" s="221"/>
      <c r="F88" s="221"/>
      <c r="G88" s="221"/>
      <c r="H88" s="221"/>
      <c r="I88" s="221"/>
      <c r="J88" s="221"/>
      <c r="K88" s="221"/>
      <c r="L88" s="221"/>
      <c r="M88" s="221"/>
    </row>
    <row r="89" spans="3:14" ht="18.75" customHeight="1" x14ac:dyDescent="0.2">
      <c r="C89" s="221" t="s">
        <v>83</v>
      </c>
      <c r="D89" s="221"/>
      <c r="E89" s="221"/>
      <c r="F89" s="221"/>
      <c r="G89" s="221"/>
      <c r="H89" s="221"/>
      <c r="I89" s="221"/>
      <c r="J89" s="221"/>
      <c r="K89" s="221"/>
      <c r="L89" s="221"/>
      <c r="M89" s="221"/>
    </row>
    <row r="90" spans="3:14" x14ac:dyDescent="0.2">
      <c r="C90" s="13"/>
    </row>
  </sheetData>
  <sheetProtection sheet="1" objects="1" scenarios="1"/>
  <mergeCells count="8">
    <mergeCell ref="C87:M88"/>
    <mergeCell ref="C89:M89"/>
    <mergeCell ref="C3:I3"/>
    <mergeCell ref="C5:G5"/>
    <mergeCell ref="C6:F6"/>
    <mergeCell ref="H7:J7"/>
    <mergeCell ref="C27:G28"/>
    <mergeCell ref="C82:D82"/>
  </mergeCells>
  <dataValidations count="14">
    <dataValidation allowBlank="1" showInputMessage="1" showErrorMessage="1" prompt="The cash rent will be this percent of the actual gross income." sqref="H9 J9 M47"/>
    <dataValidation allowBlank="1" showErrorMessage="1" sqref="S17:X17 P67:Q67 C63:D64 S53:X53 E53:F53 S30:X30 R16:X16 R31:X31 E67:F67 C77:D77 H53:M53 P53:Q53 D54:D62 D68:D76 H67:M67 S67:X67 P16:Q17 P30:Q31 O18:O26 O68:O76 O54:O62 O32:O40"/>
    <dataValidation allowBlank="1" showInputMessage="1" showErrorMessage="1" prompt="A percentage of the crop insurance premium will be deducted from the gross revenue.  Leave blank if crop insurance indemnity payments will not be included in gross income." sqref="H33"/>
    <dataValidation allowBlank="1" showInputMessage="1" showErrorMessage="1" prompt="A percent of the crop insurance premium will be deducted from the gross revenue.  Leave blank if crop insurance indemnity payments will not be included in gross revenue." sqref="J33"/>
    <dataValidation allowBlank="1" showInputMessage="1" showErrorMessage="1" prompt="This will be the maximum cash rent under any price and yield combination." sqref="H11 J11 H15 J15"/>
    <dataValidation allowBlank="1" showInputMessage="1" showErrorMessage="1" prompt="Include acres suitable for row crops, only." sqref="J22 H22"/>
    <dataValidation allowBlank="1" showInputMessage="1" showErrorMessage="1" prompt="After harvest the actual yield can be entered to calculate the actual rent." sqref="H23 J23"/>
    <dataValidation allowBlank="1" showInputMessage="1" showErrorMessage="1" prompt="Enter the expected price that will be used to calculate the rent.   After harvest the actual price can be entered to calculate the actual rent." sqref="J24"/>
    <dataValidation allowBlank="1" showInputMessage="1" showErrorMessage="1" prompt="Enter the expected price that will be used to calculate the rent.  After harvest the actual price can be entered to calculate the actual rent." sqref="H24"/>
    <dataValidation allowBlank="1" showInputMessage="1" showErrorMessage="1" prompt="This will be the minimum cash rent under any price and yield combination." sqref="H10 J10"/>
    <dataValidation allowBlank="1" showInputMessage="1" showErrorMessage="1" prompt="Gross income in excess of this amount will be shared.  Can be an estimate of tenant's breakeven revenue for this crop.  If the rent is to be a percent of the entire gross revenue, enter zero here or leave it blank." sqref="J18 H18"/>
    <dataValidation allowBlank="1" showInputMessage="1" showErrorMessage="1" prompt="This will be the starting point to calculate the actual rent. If the rent is to be a percent of the entire gross income, enter zero here or leave it blank." sqref="J14 J16"/>
    <dataValidation allowBlank="1" showInputMessage="1" showErrorMessage="1" prompt="This will be the starting point to calculate the actual rent.  If the rent is to be a percent of the entire gross income per acre, enter zero here or leave it blank." sqref="J17 H14 H16:H17"/>
    <dataValidation allowBlank="1" showErrorMessage="1" prompt="The cash rent will be this percent of the actual gross income." sqref="H39:L40 H46:M46 L47:L48 L33 L25 L41:L42 H42:J42"/>
  </dataValidations>
  <hyperlinks>
    <hyperlink ref="C80" r:id="rId1"/>
    <hyperlink ref="C3:D3" r:id="rId2" display="Estimating the Field Capacity of Farm Machines"/>
    <hyperlink ref="C3" r:id="rId3" display="Learn in the Financial Information section"/>
    <hyperlink ref="C3:I3" r:id="rId4" display="For more information, see the information file &quot;Flexible Farm Lease Agreements&quot;"/>
  </hyperlinks>
  <pageMargins left="0.65" right="0.61" top="0.73" bottom="0.5" header="0.5" footer="0.5"/>
  <pageSetup scale="42" orientation="portrait" r:id="rId5"/>
  <headerFooter alignWithMargins="0">
    <oddHeader>&amp;LIowa State University Extension and Outreach &amp;RAg Decision Maker File C2-21</oddHeader>
    <oddFooter>&amp;Lhttp://www.extension.iastate.edu/agdm/wholefarm/xls/c2-21flexiblerentanalysis.xlsx</oddFooter>
  </headerFooter>
  <colBreaks count="1" manualBreakCount="1">
    <brk id="13" max="89" man="1"/>
  </colBreaks>
  <drawing r:id="rId6"/>
  <legacyDrawing r:id="rId7"/>
  <mc:AlternateContent xmlns:mc="http://schemas.openxmlformats.org/markup-compatibility/2006">
    <mc:Choice Requires="x14">
      <controls>
        <mc:AlternateContent xmlns:mc="http://schemas.openxmlformats.org/markup-compatibility/2006">
          <mc:Choice Requires="x14">
            <control shapeId="29697" r:id="rId8" name="List Box 1">
              <controlPr defaultSize="0" autoLine="0" autoPict="0">
                <anchor moveWithCells="1">
                  <from>
                    <xdr:col>9</xdr:col>
                    <xdr:colOff>9525</xdr:colOff>
                    <xdr:row>26</xdr:row>
                    <xdr:rowOff>123825</xdr:rowOff>
                  </from>
                  <to>
                    <xdr:col>10</xdr:col>
                    <xdr:colOff>0</xdr:colOff>
                    <xdr:row>29</xdr:row>
                    <xdr:rowOff>0</xdr:rowOff>
                  </to>
                </anchor>
              </controlPr>
            </control>
          </mc:Choice>
        </mc:AlternateContent>
        <mc:AlternateContent xmlns:mc="http://schemas.openxmlformats.org/markup-compatibility/2006">
          <mc:Choice Requires="x14">
            <control shapeId="29698" r:id="rId9" name="List Box 2">
              <controlPr defaultSize="0" autoLine="0" autoPict="0">
                <anchor moveWithCells="1">
                  <from>
                    <xdr:col>7</xdr:col>
                    <xdr:colOff>9525</xdr:colOff>
                    <xdr:row>26</xdr:row>
                    <xdr:rowOff>104775</xdr:rowOff>
                  </from>
                  <to>
                    <xdr:col>8</xdr:col>
                    <xdr:colOff>0</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Actual Rent Example</vt:lpstr>
      <vt:lpstr>Actual Rent Blank</vt:lpstr>
      <vt:lpstr>Projected Rent Example</vt:lpstr>
      <vt:lpstr>Projected Rent Blank</vt:lpstr>
      <vt:lpstr>'Actual Rent Blank'!Print_Area</vt:lpstr>
      <vt:lpstr>'Actual Rent Example'!Print_Area</vt:lpstr>
      <vt:lpstr>'Projected Rent Blank'!Print_Area</vt:lpstr>
      <vt:lpstr>'Projected Rent Example'!Print_Area</vt:lpstr>
    </vt:vector>
  </TitlesOfParts>
  <Company>ISU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edwards</dc:creator>
  <cp:lastModifiedBy>Cam Moyer</cp:lastModifiedBy>
  <cp:lastPrinted>2016-06-15T15:52:12Z</cp:lastPrinted>
  <dcterms:created xsi:type="dcterms:W3CDTF">1999-06-08T12:59:19Z</dcterms:created>
  <dcterms:modified xsi:type="dcterms:W3CDTF">2018-02-01T19:36:26Z</dcterms:modified>
</cp:coreProperties>
</file>