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135" windowHeight="4500" tabRatio="608" activeTab="1"/>
  </bookViews>
  <sheets>
    <sheet name="Data" sheetId="1" r:id="rId1"/>
    <sheet name="Results" sheetId="2" r:id="rId2"/>
    <sheet name="Summary" sheetId="3" r:id="rId3"/>
    <sheet name="Calculations" sheetId="4" r:id="rId4"/>
  </sheets>
  <definedNames>
    <definedName name="_Fill" hidden="1">'Data'!$D$83:$F$91</definedName>
    <definedName name="calc">'Calculations'!$A$1:$L$66</definedName>
    <definedName name="_xlnm.Print_Area" localSheetId="0">'Data'!$A$1:$I$109</definedName>
    <definedName name="thewholething">'Data'!$A$1:$I$289</definedName>
  </definedNames>
  <calcPr fullCalcOnLoad="1"/>
</workbook>
</file>

<file path=xl/sharedStrings.xml><?xml version="1.0" encoding="utf-8"?>
<sst xmlns="http://schemas.openxmlformats.org/spreadsheetml/2006/main" count="378" uniqueCount="145">
  <si>
    <t>Crop-Share and Cash Rent Lease Comparisons</t>
  </si>
  <si>
    <t>Developed by</t>
  </si>
  <si>
    <t>Purdue University</t>
  </si>
  <si>
    <t>Analysis prepared for:</t>
  </si>
  <si>
    <t>Date:</t>
  </si>
  <si>
    <t>Provide the following input for all lease comparisons.</t>
  </si>
  <si>
    <t xml:space="preserve">  CORN</t>
  </si>
  <si>
    <t>BEANS</t>
  </si>
  <si>
    <t>WHEAT</t>
  </si>
  <si>
    <t>D-BEAN</t>
  </si>
  <si>
    <t>OTHER</t>
  </si>
  <si>
    <t>Cropland</t>
  </si>
  <si>
    <t>Is this a double crop (Y/N)?</t>
  </si>
  <si>
    <t>N</t>
  </si>
  <si>
    <t>Total</t>
  </si>
  <si>
    <t>Acres planted</t>
  </si>
  <si>
    <t>High crop yield (unit/acre)</t>
  </si>
  <si>
    <t>Medium crop yield (unit/acre)</t>
  </si>
  <si>
    <t>Low crop yield (unit/acre)</t>
  </si>
  <si>
    <t>High crop price ($/unit)</t>
  </si>
  <si>
    <t>Medium crop price ($/unit)</t>
  </si>
  <si>
    <t>Low crop price ($/unit)</t>
  </si>
  <si>
    <t>PRODUCTION AND STORAGE VARIABLE COSTS ($/acre)</t>
  </si>
  <si>
    <t xml:space="preserve">  Fertilizer </t>
  </si>
  <si>
    <t xml:space="preserve">  Lime</t>
  </si>
  <si>
    <t xml:space="preserve">  Seed</t>
  </si>
  <si>
    <t xml:space="preserve">  Herbicides</t>
  </si>
  <si>
    <t xml:space="preserve">  Insecticides</t>
  </si>
  <si>
    <t xml:space="preserve">  Machinery fuel &amp; repairs</t>
  </si>
  <si>
    <t xml:space="preserve">  Custom work &amp; hired labor</t>
  </si>
  <si>
    <t xml:space="preserve">  Crop insurance</t>
  </si>
  <si>
    <t xml:space="preserve">  Interest and other expenses</t>
  </si>
  <si>
    <t xml:space="preserve">  Drying charge ($/yield unit)</t>
  </si>
  <si>
    <t xml:space="preserve">  Storage handling charge ($/yield unit)</t>
  </si>
  <si>
    <t>Landowner payments to operator</t>
  </si>
  <si>
    <t>Operator payments to landowner</t>
  </si>
  <si>
    <t xml:space="preserve"> FIXED COSTS : MACHINERY OWNERSHIP, UNPAID LABOR, AND LAND OWNERSHIP</t>
  </si>
  <si>
    <t xml:space="preserve">   Operator costs:</t>
  </si>
  <si>
    <t>per acre</t>
  </si>
  <si>
    <t xml:space="preserve">       Machinery ownership expenses</t>
  </si>
  <si>
    <t xml:space="preserve">       Unpaid labor expenses</t>
  </si>
  <si>
    <t xml:space="preserve">       Grain Storage and Handling Facilities</t>
  </si>
  <si>
    <t xml:space="preserve">    Landowner:</t>
  </si>
  <si>
    <t xml:space="preserve">        Unpaid labor expenses</t>
  </si>
  <si>
    <t xml:space="preserve">        Land ownership costs</t>
  </si>
  <si>
    <t xml:space="preserve">        (Property taxes, insurance, maintenance, etc.)</t>
  </si>
  <si>
    <t xml:space="preserve">        Grain storage and handling facilities </t>
  </si>
  <si>
    <t xml:space="preserve">        </t>
  </si>
  <si>
    <t>REVENUE</t>
  </si>
  <si>
    <t xml:space="preserve">  Crop income</t>
  </si>
  <si>
    <t>PRODUCTION AND STORAGE COST</t>
  </si>
  <si>
    <t xml:space="preserve">  Drying charge </t>
  </si>
  <si>
    <t xml:space="preserve">  Storage charge </t>
  </si>
  <si>
    <t>This agreement specifies the total cash rent payment to be made by the operator.</t>
  </si>
  <si>
    <t>The operator pays all crop production costs except for lime and receives all crop income. Lime expense</t>
  </si>
  <si>
    <t>Cash Rent  ($/acre)</t>
  </si>
  <si>
    <t xml:space="preserve">       OPERATOR SHARE OF REVENUES AND EXPENSES UNDER CROP SHARE LEASE</t>
  </si>
  <si>
    <t>WITH MEDIUM PRICE AND YIELD</t>
  </si>
  <si>
    <t xml:space="preserve">  $ per acre</t>
  </si>
  <si>
    <t>Total revenue</t>
  </si>
  <si>
    <t>Variable costs</t>
  </si>
  <si>
    <t>Fixed costs : total acreage</t>
  </si>
  <si>
    <t xml:space="preserve">   $ per acre</t>
  </si>
  <si>
    <t>Return to management : total acreage</t>
  </si>
  <si>
    <t xml:space="preserve">               SENSITIVITY ANALYSIS </t>
  </si>
  <si>
    <t>Per acre return after subtracting variable costs:</t>
  </si>
  <si>
    <t xml:space="preserve">    Operator share</t>
  </si>
  <si>
    <t>Prices</t>
  </si>
  <si>
    <t>Low</t>
  </si>
  <si>
    <t>Medium</t>
  </si>
  <si>
    <t>High</t>
  </si>
  <si>
    <t>Yields</t>
  </si>
  <si>
    <t xml:space="preserve">Per acre return to management after subtracting variable costs and </t>
  </si>
  <si>
    <t>per acre for selected fixed costs:</t>
  </si>
  <si>
    <t xml:space="preserve">     LANDOWNER SHARE OF REVENUES AND EXPENSES UNDER CROP-SHARE LEASE</t>
  </si>
  <si>
    <t xml:space="preserve">   Landowner share</t>
  </si>
  <si>
    <t xml:space="preserve">Per acre return to land after subtracting variable costs and </t>
  </si>
  <si>
    <t xml:space="preserve">       OPERATOR CROP REVENUES AND EXPENSES UNDER FIXED CASH RENT LEASE</t>
  </si>
  <si>
    <t>Rent</t>
  </si>
  <si>
    <t>Rent income</t>
  </si>
  <si>
    <t>Cash payments from operator</t>
  </si>
  <si>
    <t>Return to land : total acreage</t>
  </si>
  <si>
    <t xml:space="preserve"> $ per acre</t>
  </si>
  <si>
    <t>Summary</t>
  </si>
  <si>
    <t>Double crop acres</t>
  </si>
  <si>
    <t>CASH PAYMENTS MADE TO OPERATOR</t>
  </si>
  <si>
    <t>CASH PAYMENTS MADE TO LANDOWNER</t>
  </si>
  <si>
    <t>UNDER SHARE RENT AGREEMENT</t>
  </si>
  <si>
    <t>OPERATOR SHARE: Total Farm Revenue (includes payments made by landowner to operator)</t>
  </si>
  <si>
    <t>OPERATOR SHARE: variable costs (includes payments made by the operator to the landowner)</t>
  </si>
  <si>
    <t>LANDOWNER SHARE: Total Farm Revenue (includes payments from the operator)</t>
  </si>
  <si>
    <t>LANDOWNER SHARE: Variable Costs (includes payments to operator)</t>
  </si>
  <si>
    <t>CASH RENT</t>
  </si>
  <si>
    <t>Landowner Payment to operator</t>
  </si>
  <si>
    <t>Operator Payment to landowner</t>
  </si>
  <si>
    <t>CASH RENT: Operator Variable Costs</t>
  </si>
  <si>
    <t>TOTAL</t>
  </si>
  <si>
    <t>CASH RENT: Landowner Variable Costs</t>
  </si>
  <si>
    <t>is paid by the landowner.</t>
  </si>
  <si>
    <t>Version 1.6</t>
  </si>
  <si>
    <t>Alan Miller and Craig L. Dobbins</t>
  </si>
  <si>
    <t xml:space="preserve">U.S. Government's direct payment </t>
  </si>
  <si>
    <t>U.S. Government's direct payment</t>
  </si>
  <si>
    <t>CROPS, ACREAGE, YIELD, PRICES, AND DIRECT GOVERNMENT PAYMENTS</t>
  </si>
  <si>
    <t>Prices Received</t>
  </si>
  <si>
    <t xml:space="preserve">Low </t>
  </si>
  <si>
    <t>Cash</t>
  </si>
  <si>
    <t>Share</t>
  </si>
  <si>
    <t xml:space="preserve">Crop </t>
  </si>
  <si>
    <t>Crop</t>
  </si>
  <si>
    <t xml:space="preserve">Summary Section 2 ─ Landowner's Net Rental Income </t>
  </si>
  <si>
    <t>This version is intended for use only when crop market prices are</t>
  </si>
  <si>
    <t>expected to stay above government target prices. Thus revenues</t>
  </si>
  <si>
    <t>Summary Section 1 ─ Operator's Return to Management</t>
  </si>
  <si>
    <t>GOVERNMENT</t>
  </si>
  <si>
    <t>DIRECT</t>
  </si>
  <si>
    <t>PAYMENT</t>
  </si>
  <si>
    <t>from countercyclical or loan deficiency payments aren’t expected.</t>
  </si>
  <si>
    <t>FIXED CASH RENT</t>
  </si>
  <si>
    <t>###################################################################################</t>
  </si>
  <si>
    <t>U.S. Government's direct payment (total $)</t>
  </si>
  <si>
    <t>will pay under a crop-share lease.</t>
  </si>
  <si>
    <t xml:space="preserve">DIVISION OF REVENUES AND EXPENSES FOR CROP-SHARE LEASE </t>
  </si>
  <si>
    <t xml:space="preserve">CASH RENT LEASE </t>
  </si>
  <si>
    <t>######################################################################</t>
  </si>
  <si>
    <t xml:space="preserve">       LANDOWNER  REVENUES AND EXPENSES UNDER FIXED CASH RENT LEASE</t>
  </si>
  <si>
    <t>Enter the cost per acre for each item except drying and storage. For drying and storage, enter the cost per bushel.</t>
  </si>
  <si>
    <t xml:space="preserve">These costs should reflect the total cost  (operator plus landowner) of each item. This information is used </t>
  </si>
  <si>
    <t>in all lease comparisons.</t>
  </si>
  <si>
    <t>ENTER OPERATOR SHARE (% SHARE)</t>
  </si>
  <si>
    <t>For each item listed below, enter the percentage that the operator will receive or the percentage that the operator</t>
  </si>
  <si>
    <t>CROP-SHARE LEASE CASH PAYMENTS</t>
  </si>
  <si>
    <t xml:space="preserve">Provide the following input for each lease type you wish to evaluate. </t>
  </si>
  <si>
    <t xml:space="preserve">  Cash payments</t>
  </si>
  <si>
    <t xml:space="preserve">In some crop-share leases, cash payments are made by the operator to the landowner for the use </t>
  </si>
  <si>
    <t>$ per acre</t>
  </si>
  <si>
    <t>of buildings, a privilege rent, or for other purposes. Enter the per acre amount of these cash payments.</t>
  </si>
  <si>
    <t>Crop revenue</t>
  </si>
  <si>
    <t>Cash payments from landowner</t>
  </si>
  <si>
    <t>Revenue less variable costs</t>
  </si>
  <si>
    <t>Per acre</t>
  </si>
  <si>
    <t>CASH RENT: Operator Total Farm Revenue including government payments</t>
  </si>
  <si>
    <t>Net Return To Operator's Management (Per Acre)</t>
  </si>
  <si>
    <t>Net Rent Received By Landowner (Per Acre)</t>
  </si>
  <si>
    <t>CROP-SHARE LEASE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</si>
</sst>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0_)"/>
    <numFmt numFmtId="167" formatCode="0.0_)"/>
    <numFmt numFmtId="168" formatCode="0.0%"/>
    <numFmt numFmtId="169" formatCode="0.000_)"/>
    <numFmt numFmtId="170" formatCode="&quot;$&quot;#,##0.0_);\(&quot;$&quot;#,##0.0\)"/>
    <numFmt numFmtId="171" formatCode="_(&quot;$&quot;* #,##0_);_(&quot;$&quot;* \(#,##0\);_(&quot;$&quot;* &quot;-&quot;??_);_(@_)"/>
    <numFmt numFmtId="172" formatCode="&quot;$&quot;#,##0"/>
    <numFmt numFmtId="173" formatCode="_(* #,##0.0_);_(* \(#,##0.0\);_(* &quot;-&quot;??_);_(@_)"/>
    <numFmt numFmtId="174" formatCode="0.0"/>
  </numFmts>
  <fonts count="48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8"/>
      <name val="Times New Roman"/>
      <family val="1"/>
    </font>
    <font>
      <sz val="8"/>
      <name val="Courier"/>
      <family val="3"/>
    </font>
    <font>
      <sz val="10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medium"/>
    </border>
    <border>
      <left/>
      <right/>
      <top/>
      <bottom style="medium">
        <color indexed="8"/>
      </bottom>
    </border>
    <border>
      <left/>
      <right/>
      <top/>
      <bottom style="medium"/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double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5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3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 locked="0"/>
    </xf>
    <xf numFmtId="164" fontId="3" fillId="0" borderId="0" xfId="0" applyNumberFormat="1" applyFont="1" applyAlignment="1" applyProtection="1">
      <alignment horizontal="left"/>
      <protection/>
    </xf>
    <xf numFmtId="164" fontId="3" fillId="0" borderId="0" xfId="0" applyNumberFormat="1" applyFont="1" applyAlignment="1" applyProtection="1">
      <alignment horizontal="centerContinuous"/>
      <protection/>
    </xf>
    <xf numFmtId="165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 horizontal="center"/>
      <protection/>
    </xf>
    <xf numFmtId="164" fontId="5" fillId="0" borderId="10" xfId="0" applyNumberFormat="1" applyFont="1" applyBorder="1" applyAlignment="1" applyProtection="1">
      <alignment/>
      <protection locked="0"/>
    </xf>
    <xf numFmtId="164" fontId="3" fillId="0" borderId="11" xfId="0" applyNumberFormat="1" applyFont="1" applyBorder="1" applyAlignment="1" applyProtection="1">
      <alignment/>
      <protection/>
    </xf>
    <xf numFmtId="166" fontId="3" fillId="0" borderId="0" xfId="0" applyNumberFormat="1" applyFont="1" applyAlignment="1" applyProtection="1">
      <alignment horizontal="left"/>
      <protection/>
    </xf>
    <xf numFmtId="7" fontId="3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 horizontal="right"/>
      <protection locked="0"/>
    </xf>
    <xf numFmtId="164" fontId="3" fillId="0" borderId="0" xfId="0" applyNumberFormat="1" applyFont="1" applyAlignment="1" applyProtection="1">
      <alignment horizontal="right"/>
      <protection/>
    </xf>
    <xf numFmtId="167" fontId="5" fillId="0" borderId="0" xfId="0" applyNumberFormat="1" applyFont="1" applyAlignment="1" applyProtection="1">
      <alignment/>
      <protection locked="0"/>
    </xf>
    <xf numFmtId="167" fontId="3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 locked="0"/>
    </xf>
    <xf numFmtId="166" fontId="5" fillId="0" borderId="0" xfId="0" applyNumberFormat="1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 locked="0"/>
    </xf>
    <xf numFmtId="169" fontId="5" fillId="0" borderId="0" xfId="0" applyNumberFormat="1" applyFont="1" applyAlignment="1" applyProtection="1">
      <alignment/>
      <protection locked="0"/>
    </xf>
    <xf numFmtId="164" fontId="5" fillId="0" borderId="0" xfId="0" applyNumberFormat="1" applyFont="1" applyAlignment="1" applyProtection="1">
      <alignment/>
      <protection/>
    </xf>
    <xf numFmtId="164" fontId="3" fillId="0" borderId="12" xfId="0" applyNumberFormat="1" applyFont="1" applyBorder="1" applyAlignment="1" applyProtection="1">
      <alignment/>
      <protection/>
    </xf>
    <xf numFmtId="164" fontId="3" fillId="0" borderId="13" xfId="0" applyNumberFormat="1" applyFont="1" applyBorder="1" applyAlignment="1" applyProtection="1">
      <alignment/>
      <protection/>
    </xf>
    <xf numFmtId="165" fontId="5" fillId="0" borderId="13" xfId="0" applyNumberFormat="1" applyFont="1" applyBorder="1" applyAlignment="1" applyProtection="1">
      <alignment/>
      <protection locked="0"/>
    </xf>
    <xf numFmtId="165" fontId="3" fillId="0" borderId="13" xfId="0" applyNumberFormat="1" applyFont="1" applyBorder="1" applyAlignment="1" applyProtection="1">
      <alignment/>
      <protection/>
    </xf>
    <xf numFmtId="165" fontId="3" fillId="0" borderId="0" xfId="0" applyNumberFormat="1" applyFont="1" applyAlignment="1" applyProtection="1">
      <alignment horizontal="center"/>
      <protection/>
    </xf>
    <xf numFmtId="164" fontId="5" fillId="0" borderId="0" xfId="0" applyNumberFormat="1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 locked="0"/>
    </xf>
    <xf numFmtId="164" fontId="3" fillId="0" borderId="14" xfId="0" applyNumberFormat="1" applyFont="1" applyBorder="1" applyAlignment="1" applyProtection="1">
      <alignment/>
      <protection/>
    </xf>
    <xf numFmtId="164" fontId="3" fillId="0" borderId="15" xfId="0" applyNumberFormat="1" applyFont="1" applyBorder="1" applyAlignment="1" applyProtection="1">
      <alignment/>
      <protection/>
    </xf>
    <xf numFmtId="164" fontId="5" fillId="0" borderId="15" xfId="0" applyNumberFormat="1" applyFont="1" applyBorder="1" applyAlignment="1" applyProtection="1">
      <alignment/>
      <protection locked="0"/>
    </xf>
    <xf numFmtId="165" fontId="5" fillId="0" borderId="15" xfId="0" applyNumberFormat="1" applyFont="1" applyBorder="1" applyAlignment="1" applyProtection="1">
      <alignment/>
      <protection locked="0"/>
    </xf>
    <xf numFmtId="164" fontId="5" fillId="0" borderId="16" xfId="0" applyNumberFormat="1" applyFont="1" applyBorder="1" applyAlignment="1" applyProtection="1">
      <alignment/>
      <protection locked="0"/>
    </xf>
    <xf numFmtId="37" fontId="5" fillId="0" borderId="0" xfId="0" applyNumberFormat="1" applyFont="1" applyAlignment="1" applyProtection="1">
      <alignment/>
      <protection/>
    </xf>
    <xf numFmtId="164" fontId="3" fillId="0" borderId="16" xfId="0" applyNumberFormat="1" applyFont="1" applyBorder="1" applyAlignment="1" applyProtection="1">
      <alignment/>
      <protection/>
    </xf>
    <xf numFmtId="164" fontId="3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Alignment="1" applyProtection="1">
      <alignment horizontal="left"/>
      <protection/>
    </xf>
    <xf numFmtId="171" fontId="3" fillId="0" borderId="0" xfId="44" applyNumberFormat="1" applyFont="1" applyAlignment="1" applyProtection="1">
      <alignment/>
      <protection/>
    </xf>
    <xf numFmtId="171" fontId="3" fillId="0" borderId="0" xfId="44" applyNumberFormat="1" applyFont="1" applyBorder="1" applyAlignment="1" applyProtection="1">
      <alignment/>
      <protection/>
    </xf>
    <xf numFmtId="171" fontId="3" fillId="0" borderId="10" xfId="44" applyNumberFormat="1" applyFont="1" applyBorder="1" applyAlignment="1" applyProtection="1">
      <alignment/>
      <protection/>
    </xf>
    <xf numFmtId="5" fontId="3" fillId="0" borderId="0" xfId="0" applyNumberFormat="1" applyFont="1" applyAlignment="1" applyProtection="1">
      <alignment/>
      <protection/>
    </xf>
    <xf numFmtId="168" fontId="3" fillId="0" borderId="0" xfId="0" applyNumberFormat="1" applyFont="1" applyAlignment="1" applyProtection="1">
      <alignment/>
      <protection/>
    </xf>
    <xf numFmtId="171" fontId="3" fillId="0" borderId="17" xfId="44" applyNumberFormat="1" applyFont="1" applyBorder="1" applyAlignment="1" applyProtection="1">
      <alignment/>
      <protection/>
    </xf>
    <xf numFmtId="165" fontId="3" fillId="0" borderId="0" xfId="0" applyNumberFormat="1" applyFont="1" applyAlignment="1" applyProtection="1">
      <alignment horizontal="left"/>
      <protection/>
    </xf>
    <xf numFmtId="171" fontId="3" fillId="0" borderId="0" xfId="44" applyNumberFormat="1" applyFont="1" applyAlignment="1">
      <alignment/>
    </xf>
    <xf numFmtId="164" fontId="4" fillId="0" borderId="0" xfId="0" applyNumberFormat="1" applyFont="1" applyAlignment="1" applyProtection="1">
      <alignment/>
      <protection/>
    </xf>
    <xf numFmtId="169" fontId="3" fillId="0" borderId="0" xfId="0" applyNumberFormat="1" applyFont="1" applyAlignment="1" applyProtection="1">
      <alignment/>
      <protection/>
    </xf>
    <xf numFmtId="170" fontId="3" fillId="0" borderId="0" xfId="0" applyNumberFormat="1" applyFont="1" applyAlignment="1" applyProtection="1">
      <alignment/>
      <protection/>
    </xf>
    <xf numFmtId="164" fontId="6" fillId="0" borderId="0" xfId="0" applyNumberFormat="1" applyFont="1" applyBorder="1" applyAlignment="1" applyProtection="1">
      <alignment horizontal="centerContinuous"/>
      <protection/>
    </xf>
    <xf numFmtId="44" fontId="5" fillId="0" borderId="0" xfId="44" applyFont="1" applyAlignment="1" applyProtection="1">
      <alignment/>
      <protection locked="0"/>
    </xf>
    <xf numFmtId="167" fontId="5" fillId="0" borderId="0" xfId="0" applyNumberFormat="1" applyFont="1" applyAlignment="1" applyProtection="1">
      <alignment horizontal="right"/>
      <protection locked="0"/>
    </xf>
    <xf numFmtId="44" fontId="3" fillId="0" borderId="0" xfId="0" applyNumberFormat="1" applyFont="1" applyAlignment="1" applyProtection="1">
      <alignment/>
      <protection/>
    </xf>
    <xf numFmtId="42" fontId="3" fillId="0" borderId="0" xfId="0" applyNumberFormat="1" applyFont="1" applyAlignment="1" applyProtection="1">
      <alignment/>
      <protection/>
    </xf>
    <xf numFmtId="14" fontId="5" fillId="0" borderId="10" xfId="0" applyNumberFormat="1" applyFont="1" applyBorder="1" applyAlignment="1" applyProtection="1">
      <alignment/>
      <protection locked="0"/>
    </xf>
    <xf numFmtId="164" fontId="7" fillId="0" borderId="0" xfId="0" applyFont="1" applyAlignment="1">
      <alignment horizontal="centerContinuous"/>
    </xf>
    <xf numFmtId="164" fontId="8" fillId="0" borderId="0" xfId="0" applyFont="1" applyAlignment="1">
      <alignment horizontal="centerContinuous"/>
    </xf>
    <xf numFmtId="164" fontId="8" fillId="0" borderId="0" xfId="0" applyFont="1" applyAlignment="1">
      <alignment/>
    </xf>
    <xf numFmtId="164" fontId="8" fillId="0" borderId="0" xfId="0" applyFont="1" applyBorder="1" applyAlignment="1">
      <alignment/>
    </xf>
    <xf numFmtId="164" fontId="8" fillId="0" borderId="0" xfId="0" applyFont="1" applyBorder="1" applyAlignment="1">
      <alignment horizontal="centerContinuous"/>
    </xf>
    <xf numFmtId="164" fontId="8" fillId="0" borderId="10" xfId="0" applyFont="1" applyBorder="1" applyAlignment="1">
      <alignment/>
    </xf>
    <xf numFmtId="171" fontId="8" fillId="0" borderId="0" xfId="44" applyNumberFormat="1" applyFont="1" applyAlignment="1">
      <alignment/>
    </xf>
    <xf numFmtId="164" fontId="8" fillId="0" borderId="0" xfId="0" applyFont="1" applyAlignment="1">
      <alignment horizontal="center"/>
    </xf>
    <xf numFmtId="164" fontId="8" fillId="0" borderId="0" xfId="0" applyFont="1" applyAlignment="1">
      <alignment textRotation="255"/>
    </xf>
    <xf numFmtId="164" fontId="8" fillId="0" borderId="0" xfId="0" applyFont="1" applyAlignment="1">
      <alignment/>
    </xf>
    <xf numFmtId="164" fontId="8" fillId="0" borderId="0" xfId="0" applyFont="1" applyBorder="1" applyAlignment="1">
      <alignment horizontal="center"/>
    </xf>
    <xf numFmtId="164" fontId="8" fillId="0" borderId="10" xfId="0" applyFont="1" applyBorder="1" applyAlignment="1">
      <alignment horizontal="center"/>
    </xf>
    <xf numFmtId="164" fontId="7" fillId="0" borderId="0" xfId="0" applyFont="1" applyAlignment="1">
      <alignment horizontal="center"/>
    </xf>
    <xf numFmtId="171" fontId="8" fillId="0" borderId="0" xfId="0" applyNumberFormat="1" applyFont="1" applyAlignment="1">
      <alignment/>
    </xf>
    <xf numFmtId="164" fontId="8" fillId="0" borderId="18" xfId="0" applyFont="1" applyBorder="1" applyAlignment="1">
      <alignment/>
    </xf>
    <xf numFmtId="164" fontId="8" fillId="0" borderId="19" xfId="0" applyFont="1" applyBorder="1" applyAlignment="1">
      <alignment/>
    </xf>
    <xf numFmtId="164" fontId="8" fillId="0" borderId="20" xfId="0" applyFont="1" applyBorder="1" applyAlignment="1">
      <alignment horizontal="center"/>
    </xf>
    <xf numFmtId="164" fontId="8" fillId="0" borderId="21" xfId="0" applyFont="1" applyBorder="1" applyAlignment="1">
      <alignment horizontal="center"/>
    </xf>
    <xf numFmtId="171" fontId="8" fillId="0" borderId="22" xfId="0" applyNumberFormat="1" applyFont="1" applyBorder="1" applyAlignment="1">
      <alignment/>
    </xf>
    <xf numFmtId="171" fontId="8" fillId="0" borderId="20" xfId="0" applyNumberFormat="1" applyFont="1" applyBorder="1" applyAlignment="1">
      <alignment/>
    </xf>
    <xf numFmtId="171" fontId="8" fillId="0" borderId="23" xfId="0" applyNumberFormat="1" applyFont="1" applyBorder="1" applyAlignment="1">
      <alignment/>
    </xf>
    <xf numFmtId="171" fontId="8" fillId="0" borderId="21" xfId="0" applyNumberFormat="1" applyFont="1" applyBorder="1" applyAlignment="1">
      <alignment/>
    </xf>
    <xf numFmtId="171" fontId="8" fillId="0" borderId="24" xfId="0" applyNumberFormat="1" applyFont="1" applyBorder="1" applyAlignment="1">
      <alignment/>
    </xf>
    <xf numFmtId="171" fontId="8" fillId="0" borderId="25" xfId="0" applyNumberFormat="1" applyFont="1" applyBorder="1" applyAlignment="1">
      <alignment/>
    </xf>
    <xf numFmtId="164" fontId="8" fillId="0" borderId="24" xfId="0" applyFont="1" applyBorder="1" applyAlignment="1">
      <alignment horizontal="center"/>
    </xf>
    <xf numFmtId="164" fontId="8" fillId="0" borderId="22" xfId="0" applyFont="1" applyBorder="1" applyAlignment="1">
      <alignment horizontal="center"/>
    </xf>
    <xf numFmtId="164" fontId="6" fillId="0" borderId="0" xfId="0" applyFont="1" applyAlignment="1">
      <alignment/>
    </xf>
    <xf numFmtId="164" fontId="8" fillId="0" borderId="0" xfId="0" applyNumberFormat="1" applyFont="1" applyAlignment="1" applyProtection="1">
      <alignment horizontal="centerContinuous"/>
      <protection/>
    </xf>
    <xf numFmtId="164" fontId="11" fillId="0" borderId="0" xfId="0" applyFont="1" applyAlignment="1">
      <alignment horizontal="centerContinuous"/>
    </xf>
    <xf numFmtId="164" fontId="11" fillId="0" borderId="0" xfId="0" applyNumberFormat="1" applyFont="1" applyAlignment="1" applyProtection="1">
      <alignment horizontal="centerContinuous"/>
      <protection/>
    </xf>
    <xf numFmtId="164" fontId="6" fillId="0" borderId="0" xfId="0" applyNumberFormat="1" applyFont="1" applyAlignment="1" applyProtection="1">
      <alignment horizontal="centerContinuous"/>
      <protection/>
    </xf>
    <xf numFmtId="164" fontId="10" fillId="0" borderId="0" xfId="0" applyNumberFormat="1" applyFont="1" applyAlignment="1" applyProtection="1">
      <alignment horizontal="centerContinuous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 horizontal="center"/>
    </xf>
    <xf numFmtId="164" fontId="5" fillId="0" borderId="0" xfId="0" applyNumberFormat="1" applyFont="1" applyAlignment="1" applyProtection="1">
      <alignment horizontal="right"/>
      <protection/>
    </xf>
    <xf numFmtId="164" fontId="7" fillId="0" borderId="0" xfId="0" applyFont="1" applyAlignment="1">
      <alignment horizontal="left"/>
    </xf>
    <xf numFmtId="164" fontId="13" fillId="0" borderId="0" xfId="0" applyNumberFormat="1" applyFont="1" applyAlignment="1" applyProtection="1">
      <alignment horizontal="center"/>
      <protection/>
    </xf>
    <xf numFmtId="164" fontId="3" fillId="0" borderId="10" xfId="0" applyNumberFormat="1" applyFont="1" applyBorder="1" applyAlignment="1" applyProtection="1">
      <alignment horizontal="center"/>
      <protection/>
    </xf>
    <xf numFmtId="164" fontId="3" fillId="0" borderId="19" xfId="0" applyNumberFormat="1" applyFont="1" applyBorder="1" applyAlignment="1" applyProtection="1">
      <alignment/>
      <protection/>
    </xf>
    <xf numFmtId="164" fontId="3" fillId="0" borderId="18" xfId="0" applyNumberFormat="1" applyFont="1" applyBorder="1" applyAlignment="1" applyProtection="1">
      <alignment horizontal="left"/>
      <protection/>
    </xf>
    <xf numFmtId="164" fontId="3" fillId="33" borderId="24" xfId="0" applyNumberFormat="1" applyFont="1" applyFill="1" applyBorder="1" applyAlignment="1" applyProtection="1">
      <alignment/>
      <protection/>
    </xf>
    <xf numFmtId="172" fontId="5" fillId="0" borderId="0" xfId="44" applyNumberFormat="1" applyFont="1" applyAlignment="1" applyProtection="1">
      <alignment/>
      <protection locked="0"/>
    </xf>
    <xf numFmtId="173" fontId="3" fillId="0" borderId="0" xfId="42" applyNumberFormat="1" applyFont="1" applyAlignment="1" applyProtection="1">
      <alignment/>
      <protection/>
    </xf>
    <xf numFmtId="173" fontId="3" fillId="0" borderId="0" xfId="42" applyNumberFormat="1" applyFont="1" applyAlignment="1" applyProtection="1" quotePrefix="1">
      <alignment/>
      <protection/>
    </xf>
    <xf numFmtId="173" fontId="3" fillId="0" borderId="0" xfId="42" applyNumberFormat="1" applyFont="1" applyAlignment="1" applyProtection="1">
      <alignment horizontal="center"/>
      <protection/>
    </xf>
    <xf numFmtId="174" fontId="3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71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164" fontId="14" fillId="0" borderId="24" xfId="0" applyNumberFormat="1" applyFont="1" applyFill="1" applyBorder="1" applyAlignment="1" applyProtection="1">
      <alignment horizontal="center"/>
      <protection/>
    </xf>
    <xf numFmtId="164" fontId="15" fillId="0" borderId="26" xfId="0" applyFont="1" applyBorder="1" applyAlignment="1">
      <alignment horizontal="center"/>
    </xf>
    <xf numFmtId="164" fontId="15" fillId="0" borderId="20" xfId="0" applyFont="1" applyBorder="1" applyAlignment="1">
      <alignment horizontal="center"/>
    </xf>
    <xf numFmtId="164" fontId="14" fillId="0" borderId="22" xfId="0" applyNumberFormat="1" applyFont="1" applyFill="1" applyBorder="1" applyAlignment="1" applyProtection="1">
      <alignment horizontal="center"/>
      <protection/>
    </xf>
    <xf numFmtId="164" fontId="15" fillId="0" borderId="10" xfId="0" applyFont="1" applyBorder="1" applyAlignment="1">
      <alignment horizontal="center"/>
    </xf>
    <xf numFmtId="164" fontId="15" fillId="0" borderId="21" xfId="0" applyFont="1" applyBorder="1" applyAlignment="1">
      <alignment horizontal="center"/>
    </xf>
    <xf numFmtId="164" fontId="3" fillId="0" borderId="0" xfId="0" applyNumberFormat="1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/>
      <protection/>
    </xf>
    <xf numFmtId="164" fontId="14" fillId="0" borderId="25" xfId="0" applyNumberFormat="1" applyFont="1" applyFill="1" applyBorder="1" applyAlignment="1" applyProtection="1">
      <alignment horizontal="center"/>
      <protection/>
    </xf>
    <xf numFmtId="164" fontId="15" fillId="0" borderId="0" xfId="0" applyFont="1" applyBorder="1" applyAlignment="1">
      <alignment horizontal="center"/>
    </xf>
    <xf numFmtId="164" fontId="15" fillId="0" borderId="23" xfId="0" applyFont="1" applyBorder="1" applyAlignment="1">
      <alignment horizontal="center"/>
    </xf>
    <xf numFmtId="165" fontId="4" fillId="0" borderId="0" xfId="0" applyNumberFormat="1" applyFont="1" applyAlignment="1" applyProtection="1">
      <alignment horizontal="center"/>
      <protection/>
    </xf>
    <xf numFmtId="164" fontId="3" fillId="0" borderId="27" xfId="0" applyNumberFormat="1" applyFont="1" applyBorder="1" applyAlignment="1" applyProtection="1">
      <alignment horizontal="center"/>
      <protection/>
    </xf>
    <xf numFmtId="164" fontId="3" fillId="0" borderId="23" xfId="0" applyNumberFormat="1" applyFont="1" applyBorder="1" applyAlignment="1" applyProtection="1">
      <alignment horizontal="left" vertical="center" textRotation="90"/>
      <protection/>
    </xf>
    <xf numFmtId="164" fontId="0" fillId="0" borderId="23" xfId="0" applyBorder="1" applyAlignment="1">
      <alignment vertical="center" textRotation="90"/>
    </xf>
    <xf numFmtId="164" fontId="7" fillId="0" borderId="0" xfId="0" applyFont="1" applyAlignment="1">
      <alignment horizontal="center"/>
    </xf>
    <xf numFmtId="164" fontId="3" fillId="0" borderId="28" xfId="0" applyNumberFormat="1" applyFont="1" applyBorder="1" applyAlignment="1" applyProtection="1">
      <alignment horizontal="center"/>
      <protection/>
    </xf>
    <xf numFmtId="164" fontId="0" fillId="0" borderId="23" xfId="0" applyBorder="1" applyAlignment="1">
      <alignment/>
    </xf>
    <xf numFmtId="164" fontId="3" fillId="0" borderId="0" xfId="0" applyNumberFormat="1" applyFont="1" applyBorder="1" applyAlignment="1" applyProtection="1">
      <alignment horizontal="center" textRotation="90"/>
      <protection/>
    </xf>
    <xf numFmtId="164" fontId="8" fillId="0" borderId="10" xfId="0" applyFont="1" applyBorder="1" applyAlignment="1">
      <alignment horizontal="center"/>
    </xf>
    <xf numFmtId="164" fontId="8" fillId="0" borderId="29" xfId="0" applyFont="1" applyBorder="1" applyAlignment="1">
      <alignment/>
    </xf>
    <xf numFmtId="164" fontId="0" fillId="0" borderId="18" xfId="0" applyBorder="1" applyAlignment="1">
      <alignment/>
    </xf>
    <xf numFmtId="164" fontId="0" fillId="0" borderId="19" xfId="0" applyBorder="1" applyAlignment="1">
      <alignment/>
    </xf>
    <xf numFmtId="164" fontId="8" fillId="0" borderId="30" xfId="0" applyFont="1" applyBorder="1" applyAlignment="1">
      <alignment horizontal="center"/>
    </xf>
    <xf numFmtId="164" fontId="8" fillId="0" borderId="31" xfId="0" applyFont="1" applyBorder="1" applyAlignment="1">
      <alignment horizontal="center"/>
    </xf>
    <xf numFmtId="164" fontId="8" fillId="0" borderId="0" xfId="0" applyFont="1" applyBorder="1" applyAlignment="1">
      <alignment textRotation="255"/>
    </xf>
    <xf numFmtId="164" fontId="0" fillId="0" borderId="0" xfId="0" applyAlignment="1">
      <alignment/>
    </xf>
    <xf numFmtId="164" fontId="3" fillId="0" borderId="0" xfId="0" applyNumberFormat="1" applyFont="1" applyAlignment="1" applyProtection="1">
      <alignment horizontal="left"/>
      <protection/>
    </xf>
    <xf numFmtId="164" fontId="0" fillId="0" borderId="0" xfId="0" applyAlignment="1">
      <alignment/>
    </xf>
    <xf numFmtId="164" fontId="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O295"/>
  <sheetViews>
    <sheetView showGridLines="0" zoomScalePageLayoutView="0" workbookViewId="0" topLeftCell="A85">
      <selection activeCell="P13" sqref="P13"/>
    </sheetView>
  </sheetViews>
  <sheetFormatPr defaultColWidth="9.625" defaultRowHeight="12.75"/>
  <cols>
    <col min="1" max="1" width="12.125" style="1" customWidth="1"/>
    <col min="2" max="2" width="9.00390625" style="1" customWidth="1"/>
    <col min="3" max="3" width="13.375" style="1" customWidth="1"/>
    <col min="4" max="4" width="10.375" style="1" customWidth="1"/>
    <col min="5" max="5" width="10.125" style="1" customWidth="1"/>
    <col min="6" max="7" width="9.75390625" style="1" customWidth="1"/>
    <col min="8" max="8" width="9.50390625" style="1" customWidth="1"/>
    <col min="9" max="9" width="11.625" style="1" customWidth="1"/>
    <col min="10" max="10" width="10.625" style="1" customWidth="1"/>
    <col min="11" max="11" width="4.625" style="1" customWidth="1"/>
    <col min="12" max="12" width="9.625" style="1" customWidth="1"/>
    <col min="13" max="13" width="6.625" style="1" customWidth="1"/>
    <col min="14" max="14" width="2.625" style="1" customWidth="1"/>
    <col min="15" max="15" width="9.625" style="1" customWidth="1"/>
    <col min="16" max="20" width="11.625" style="1" customWidth="1"/>
    <col min="21" max="22" width="9.625" style="1" customWidth="1"/>
    <col min="23" max="23" width="10.625" style="1" customWidth="1"/>
    <col min="24" max="25" width="11.625" style="1" customWidth="1"/>
    <col min="26" max="16384" width="9.625" style="1" customWidth="1"/>
  </cols>
  <sheetData>
    <row r="1" spans="1:67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4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1:67" ht="23.25">
      <c r="A2" s="86" t="s">
        <v>0</v>
      </c>
      <c r="B2" s="5"/>
      <c r="C2" s="84"/>
      <c r="D2" s="85"/>
      <c r="E2" s="85"/>
      <c r="F2" s="85"/>
      <c r="G2" s="85"/>
      <c r="H2" s="5"/>
      <c r="I2" s="5"/>
      <c r="J2" s="2"/>
      <c r="K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4"/>
      <c r="AL2" s="2"/>
      <c r="AM2" s="2"/>
      <c r="AN2" s="2"/>
      <c r="AO2" s="2"/>
      <c r="AP2" s="6"/>
      <c r="AQ2" s="6"/>
      <c r="AR2" s="6"/>
      <c r="AS2" s="6"/>
      <c r="AT2" s="2"/>
      <c r="AU2" s="6"/>
      <c r="AV2" s="4"/>
      <c r="AW2" s="2"/>
      <c r="AX2" s="2"/>
      <c r="AY2" s="2"/>
      <c r="AZ2" s="2"/>
      <c r="BA2" s="2"/>
      <c r="BB2" s="2"/>
      <c r="BC2" s="2"/>
      <c r="BD2" s="2"/>
      <c r="BE2" s="2"/>
      <c r="BF2" s="4"/>
      <c r="BG2" s="2"/>
      <c r="BH2" s="2"/>
      <c r="BI2" s="2"/>
      <c r="BJ2" s="2"/>
      <c r="BK2" s="2"/>
      <c r="BL2" s="2"/>
      <c r="BM2" s="2"/>
      <c r="BN2" s="2"/>
      <c r="BO2" s="2"/>
    </row>
    <row r="3" spans="1:67" ht="23.25">
      <c r="A3" s="86" t="s">
        <v>99</v>
      </c>
      <c r="B3" s="5"/>
      <c r="C3" s="84"/>
      <c r="D3" s="85"/>
      <c r="E3" s="85"/>
      <c r="F3" s="85"/>
      <c r="G3" s="85"/>
      <c r="H3" s="5"/>
      <c r="I3" s="5"/>
      <c r="J3" s="2"/>
      <c r="K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6"/>
      <c r="AQ3" s="6"/>
      <c r="AR3" s="6"/>
      <c r="AS3" s="6"/>
      <c r="AT3" s="2"/>
      <c r="AU3" s="2"/>
      <c r="AV3" s="4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</row>
    <row r="4" spans="1:67" ht="15.75">
      <c r="A4" s="87"/>
      <c r="B4" s="105" t="s">
        <v>111</v>
      </c>
      <c r="C4" s="106"/>
      <c r="D4" s="106"/>
      <c r="E4" s="106"/>
      <c r="F4" s="106"/>
      <c r="G4" s="106"/>
      <c r="H4" s="107"/>
      <c r="I4" s="5"/>
      <c r="J4" s="2"/>
      <c r="K4" s="2"/>
      <c r="X4" s="2"/>
      <c r="Y4" s="4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4"/>
      <c r="AL4" s="2"/>
      <c r="AM4" s="2"/>
      <c r="AN4" s="2"/>
      <c r="AO4" s="2"/>
      <c r="AP4" s="6"/>
      <c r="AQ4" s="6"/>
      <c r="AR4" s="6"/>
      <c r="AS4" s="6"/>
      <c r="AT4" s="2"/>
      <c r="AU4" s="2"/>
      <c r="AV4" s="4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1:67" ht="15.75">
      <c r="A5" s="87"/>
      <c r="B5" s="113" t="s">
        <v>112</v>
      </c>
      <c r="C5" s="114"/>
      <c r="D5" s="114"/>
      <c r="E5" s="114"/>
      <c r="F5" s="114"/>
      <c r="G5" s="114"/>
      <c r="H5" s="115"/>
      <c r="I5" s="5"/>
      <c r="J5" s="2"/>
      <c r="K5" s="2"/>
      <c r="X5" s="2"/>
      <c r="Y5" s="4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4"/>
      <c r="AL5" s="2"/>
      <c r="AM5" s="2"/>
      <c r="AN5" s="2"/>
      <c r="AO5" s="2"/>
      <c r="AP5" s="6"/>
      <c r="AQ5" s="6"/>
      <c r="AR5" s="6"/>
      <c r="AS5" s="6"/>
      <c r="AT5" s="2"/>
      <c r="AU5" s="2"/>
      <c r="AV5" s="4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1:67" ht="15.75">
      <c r="A6" s="87"/>
      <c r="B6" s="108" t="s">
        <v>117</v>
      </c>
      <c r="C6" s="109"/>
      <c r="D6" s="109"/>
      <c r="E6" s="109"/>
      <c r="F6" s="109"/>
      <c r="G6" s="109"/>
      <c r="H6" s="110"/>
      <c r="I6" s="5"/>
      <c r="J6" s="2"/>
      <c r="K6" s="2"/>
      <c r="X6" s="2"/>
      <c r="Y6" s="4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4"/>
      <c r="AL6" s="2"/>
      <c r="AM6" s="2"/>
      <c r="AN6" s="2"/>
      <c r="AO6" s="2"/>
      <c r="AP6" s="6"/>
      <c r="AQ6" s="6"/>
      <c r="AR6" s="6"/>
      <c r="AS6" s="6"/>
      <c r="AT6" s="2"/>
      <c r="AU6" s="2"/>
      <c r="AV6" s="4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1:67" ht="15.75">
      <c r="A7" s="87"/>
      <c r="B7" s="88"/>
      <c r="C7" s="89"/>
      <c r="D7" s="89"/>
      <c r="E7" s="89"/>
      <c r="F7" s="89"/>
      <c r="G7" s="89"/>
      <c r="H7" s="89"/>
      <c r="I7" s="5"/>
      <c r="J7" s="2"/>
      <c r="K7" s="2"/>
      <c r="X7" s="2"/>
      <c r="Y7" s="4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4"/>
      <c r="AL7" s="2"/>
      <c r="AM7" s="2"/>
      <c r="AN7" s="2"/>
      <c r="AO7" s="2"/>
      <c r="AP7" s="6"/>
      <c r="AQ7" s="6"/>
      <c r="AR7" s="6"/>
      <c r="AS7" s="6"/>
      <c r="AT7" s="2"/>
      <c r="AU7" s="2"/>
      <c r="AV7" s="4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1:67" ht="15.75">
      <c r="A8" s="83" t="s">
        <v>1</v>
      </c>
      <c r="B8" s="83"/>
      <c r="C8" s="57"/>
      <c r="D8" s="83"/>
      <c r="E8" s="83"/>
      <c r="F8" s="83"/>
      <c r="G8" s="83"/>
      <c r="H8" s="83"/>
      <c r="I8" s="5"/>
      <c r="J8" s="2"/>
      <c r="K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4"/>
      <c r="AU8" s="2"/>
      <c r="AV8" s="2"/>
      <c r="AW8" s="2"/>
      <c r="AX8" s="2"/>
      <c r="AY8" s="2"/>
      <c r="AZ8" s="2"/>
      <c r="BA8" s="2"/>
      <c r="BB8" s="2"/>
      <c r="BC8" s="2"/>
      <c r="BD8" s="4"/>
      <c r="BE8" s="2"/>
      <c r="BF8" s="2"/>
      <c r="BG8" s="4"/>
      <c r="BH8" s="2"/>
      <c r="BI8" s="2"/>
      <c r="BJ8" s="2"/>
      <c r="BK8" s="2"/>
      <c r="BL8" s="2"/>
      <c r="BM8" s="2"/>
      <c r="BN8" s="2"/>
      <c r="BO8" s="2"/>
    </row>
    <row r="9" spans="1:67" ht="15.75">
      <c r="A9" s="83" t="s">
        <v>100</v>
      </c>
      <c r="B9" s="83"/>
      <c r="C9" s="57"/>
      <c r="D9" s="83"/>
      <c r="E9" s="83"/>
      <c r="F9" s="83"/>
      <c r="G9" s="83"/>
      <c r="H9" s="83"/>
      <c r="I9" s="5"/>
      <c r="J9" s="2"/>
      <c r="K9" s="2"/>
      <c r="X9" s="2"/>
      <c r="Y9" s="4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4"/>
      <c r="AN9" s="2"/>
      <c r="AO9" s="2"/>
      <c r="AP9" s="2"/>
      <c r="AQ9" s="2"/>
      <c r="AR9" s="2"/>
      <c r="AS9" s="2"/>
      <c r="AT9" s="7"/>
      <c r="AU9" s="2"/>
      <c r="AV9" s="2"/>
      <c r="AW9" s="2"/>
      <c r="AX9" s="4"/>
      <c r="AY9" s="2"/>
      <c r="AZ9" s="2"/>
      <c r="BA9" s="2"/>
      <c r="BB9" s="2"/>
      <c r="BC9" s="2"/>
      <c r="BD9" s="7"/>
      <c r="BE9" s="2"/>
      <c r="BF9" s="2"/>
      <c r="BG9" s="4"/>
      <c r="BH9" s="2"/>
      <c r="BI9" s="2"/>
      <c r="BJ9" s="2"/>
      <c r="BK9" s="2"/>
      <c r="BL9" s="2"/>
      <c r="BM9" s="2"/>
      <c r="BN9" s="2"/>
      <c r="BO9" s="2"/>
    </row>
    <row r="10" spans="1:67" ht="15.75">
      <c r="A10" s="83" t="s">
        <v>2</v>
      </c>
      <c r="B10" s="83"/>
      <c r="C10" s="57"/>
      <c r="D10" s="83"/>
      <c r="E10" s="83"/>
      <c r="F10" s="83"/>
      <c r="G10" s="83"/>
      <c r="H10" s="83"/>
      <c r="I10" s="5"/>
      <c r="J10" s="2"/>
      <c r="K10" s="2"/>
      <c r="X10" s="2"/>
      <c r="Y10" s="2"/>
      <c r="Z10" s="2"/>
      <c r="AA10" s="2"/>
      <c r="AB10" s="2"/>
      <c r="AC10" s="2"/>
      <c r="AD10" s="8"/>
      <c r="AE10" s="8"/>
      <c r="AF10" s="8"/>
      <c r="AG10" s="8"/>
      <c r="AH10" s="8"/>
      <c r="AI10" s="8"/>
      <c r="AJ10" s="2"/>
      <c r="AK10" s="2"/>
      <c r="AL10" s="2"/>
      <c r="AM10" s="4"/>
      <c r="AN10" s="2"/>
      <c r="AO10" s="2"/>
      <c r="AP10" s="2"/>
      <c r="AQ10" s="2"/>
      <c r="AR10" s="2"/>
      <c r="AS10" s="2"/>
      <c r="AT10" s="7"/>
      <c r="AU10" s="2"/>
      <c r="AV10" s="2"/>
      <c r="AW10" s="2"/>
      <c r="AX10" s="4"/>
      <c r="AY10" s="2"/>
      <c r="AZ10" s="2"/>
      <c r="BA10" s="2"/>
      <c r="BB10" s="2"/>
      <c r="BC10" s="2"/>
      <c r="BD10" s="7"/>
      <c r="BE10" s="6"/>
      <c r="BF10" s="6"/>
      <c r="BG10" s="2"/>
      <c r="BH10" s="2"/>
      <c r="BI10" s="2"/>
      <c r="BJ10" s="2"/>
      <c r="BK10" s="2"/>
      <c r="BL10" s="2"/>
      <c r="BM10" s="2"/>
      <c r="BN10" s="2"/>
      <c r="BO10" s="4"/>
    </row>
    <row r="11" spans="1:67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X11" s="2"/>
      <c r="Y11" s="2"/>
      <c r="Z11" s="2"/>
      <c r="AA11" s="2"/>
      <c r="AB11" s="2"/>
      <c r="AC11" s="4"/>
      <c r="AD11" s="6"/>
      <c r="AE11" s="6"/>
      <c r="AF11" s="6"/>
      <c r="AG11" s="6"/>
      <c r="AH11" s="6"/>
      <c r="AI11" s="6"/>
      <c r="AJ11" s="2"/>
      <c r="AK11" s="2"/>
      <c r="AL11" s="2"/>
      <c r="AM11" s="2"/>
      <c r="AN11" s="2"/>
      <c r="AO11" s="2"/>
      <c r="AP11" s="2"/>
      <c r="AQ11" s="6"/>
      <c r="AR11" s="6"/>
      <c r="AS11" s="6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4"/>
      <c r="BJ11" s="2"/>
      <c r="BK11" s="2"/>
      <c r="BL11" s="2"/>
      <c r="BM11" s="2"/>
      <c r="BN11" s="2"/>
      <c r="BO11" s="7"/>
    </row>
    <row r="12" spans="2:67" ht="15">
      <c r="B12" s="4" t="s">
        <v>3</v>
      </c>
      <c r="C12" s="3"/>
      <c r="D12" s="9"/>
      <c r="J12" s="2"/>
      <c r="K12" s="2"/>
      <c r="X12" s="2"/>
      <c r="Y12" s="2"/>
      <c r="Z12" s="2"/>
      <c r="AA12" s="4"/>
      <c r="AB12" s="2"/>
      <c r="AC12" s="4"/>
      <c r="AD12" s="6"/>
      <c r="AE12" s="6"/>
      <c r="AF12" s="6"/>
      <c r="AG12" s="6"/>
      <c r="AH12" s="6"/>
      <c r="AI12" s="6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6"/>
      <c r="BC12" s="6"/>
      <c r="BD12" s="6"/>
      <c r="BE12" s="6"/>
      <c r="BF12" s="6"/>
      <c r="BG12" s="2"/>
      <c r="BH12" s="4"/>
      <c r="BI12" s="4"/>
      <c r="BJ12" s="2"/>
      <c r="BK12" s="2"/>
      <c r="BL12" s="2"/>
      <c r="BM12" s="2"/>
      <c r="BN12" s="2"/>
      <c r="BO12" s="7"/>
    </row>
    <row r="13" spans="1:67" ht="15">
      <c r="A13" s="2"/>
      <c r="B13" s="4" t="s">
        <v>4</v>
      </c>
      <c r="C13" s="55"/>
      <c r="D13" s="2"/>
      <c r="J13" s="2"/>
      <c r="K13" s="2"/>
      <c r="X13" s="2"/>
      <c r="Y13" s="2"/>
      <c r="Z13" s="2"/>
      <c r="AA13" s="2"/>
      <c r="AB13" s="2"/>
      <c r="AC13" s="4"/>
      <c r="AD13" s="6"/>
      <c r="AE13" s="6"/>
      <c r="AF13" s="6"/>
      <c r="AG13" s="6"/>
      <c r="AH13" s="6"/>
      <c r="AI13" s="6"/>
      <c r="AJ13" s="2"/>
      <c r="AK13" s="2"/>
      <c r="AL13" s="2"/>
      <c r="AM13" s="2"/>
      <c r="AN13" s="2"/>
      <c r="AO13" s="2"/>
      <c r="AP13" s="2"/>
      <c r="AQ13" s="6"/>
      <c r="AR13" s="6"/>
      <c r="AS13" s="6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4"/>
      <c r="BJ13" s="2"/>
      <c r="BK13" s="2"/>
      <c r="BL13" s="2"/>
      <c r="BM13" s="2"/>
      <c r="BN13" s="2"/>
      <c r="BO13" s="7"/>
    </row>
    <row r="14" spans="1:67" ht="15">
      <c r="A14" s="2"/>
      <c r="B14" s="2"/>
      <c r="C14" s="2"/>
      <c r="D14" s="2"/>
      <c r="E14" s="2"/>
      <c r="F14" s="2"/>
      <c r="G14" s="2"/>
      <c r="H14" s="3"/>
      <c r="I14" s="2"/>
      <c r="J14" s="2"/>
      <c r="K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6"/>
      <c r="AR14" s="6"/>
      <c r="AS14" s="6"/>
      <c r="AT14" s="2"/>
      <c r="AU14" s="2"/>
      <c r="AV14" s="4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7"/>
    </row>
    <row r="15" spans="1:67" ht="15.75" thickBot="1">
      <c r="A15" s="10" t="s">
        <v>5</v>
      </c>
      <c r="B15" s="10"/>
      <c r="C15" s="10"/>
      <c r="D15" s="10"/>
      <c r="E15" s="10"/>
      <c r="F15" s="2"/>
      <c r="G15" s="2"/>
      <c r="H15" s="2"/>
      <c r="I15" s="2"/>
      <c r="J15" s="2"/>
      <c r="K15" s="2"/>
      <c r="X15" s="2"/>
      <c r="Y15" s="6"/>
      <c r="Z15" s="2"/>
      <c r="AA15" s="6"/>
      <c r="AB15" s="2"/>
      <c r="AC15" s="2"/>
      <c r="AD15" s="2"/>
      <c r="AE15" s="2"/>
      <c r="AF15" s="2"/>
      <c r="AG15" s="2"/>
      <c r="AH15" s="2"/>
      <c r="AI15" s="2"/>
      <c r="AJ15" s="2"/>
      <c r="AK15" s="4"/>
      <c r="AL15" s="2"/>
      <c r="AM15" s="2"/>
      <c r="AN15" s="2"/>
      <c r="AO15" s="2"/>
      <c r="AP15" s="2"/>
      <c r="AQ15" s="6"/>
      <c r="AR15" s="6"/>
      <c r="AS15" s="6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4"/>
      <c r="BH15" s="2"/>
      <c r="BI15" s="2"/>
      <c r="BJ15" s="2"/>
      <c r="BK15" s="2"/>
      <c r="BL15" s="2"/>
      <c r="BM15" s="2"/>
      <c r="BN15" s="2"/>
      <c r="BO15" s="7"/>
    </row>
    <row r="16" spans="1:67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6"/>
      <c r="AR16" s="6"/>
      <c r="AS16" s="6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4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7"/>
    </row>
    <row r="17" spans="1:67" ht="15">
      <c r="A17" s="111" t="s">
        <v>103</v>
      </c>
      <c r="B17" s="111"/>
      <c r="C17" s="111"/>
      <c r="D17" s="111"/>
      <c r="E17" s="111"/>
      <c r="F17" s="111"/>
      <c r="G17" s="111"/>
      <c r="H17" s="111"/>
      <c r="I17" s="111"/>
      <c r="J17" s="2"/>
      <c r="K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4"/>
      <c r="AU17" s="2"/>
      <c r="AV17" s="2"/>
      <c r="AW17" s="2"/>
      <c r="AX17" s="4"/>
      <c r="AY17" s="2"/>
      <c r="AZ17" s="2"/>
      <c r="BA17" s="2"/>
      <c r="BB17" s="2"/>
      <c r="BC17" s="2"/>
      <c r="BD17" s="7"/>
      <c r="BE17" s="6"/>
      <c r="BF17" s="6"/>
      <c r="BG17" s="2"/>
      <c r="BH17" s="2"/>
      <c r="BI17" s="2"/>
      <c r="BJ17" s="2"/>
      <c r="BK17" s="2"/>
      <c r="BL17" s="2"/>
      <c r="BM17" s="2"/>
      <c r="BN17" s="2"/>
      <c r="BO17" s="11"/>
    </row>
    <row r="18" spans="1:67" ht="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X18" s="2"/>
      <c r="Y18" s="4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4"/>
      <c r="AN18" s="2"/>
      <c r="AO18" s="2"/>
      <c r="AP18" s="2"/>
      <c r="AQ18" s="2"/>
      <c r="AR18" s="2"/>
      <c r="AS18" s="2"/>
      <c r="AT18" s="7"/>
      <c r="AU18" s="2"/>
      <c r="AV18" s="2"/>
      <c r="AW18" s="4"/>
      <c r="AX18" s="4"/>
      <c r="AY18" s="2"/>
      <c r="AZ18" s="2"/>
      <c r="BA18" s="2"/>
      <c r="BB18" s="2"/>
      <c r="BC18" s="2"/>
      <c r="BD18" s="7"/>
      <c r="BE18" s="12"/>
      <c r="BF18" s="12"/>
      <c r="BG18" s="2"/>
      <c r="BH18" s="2"/>
      <c r="BI18" s="4"/>
      <c r="BJ18" s="2"/>
      <c r="BK18" s="2"/>
      <c r="BL18" s="2"/>
      <c r="BM18" s="2"/>
      <c r="BN18" s="2"/>
      <c r="BO18" s="7"/>
    </row>
    <row r="19" spans="1:67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4"/>
      <c r="AM19" s="4"/>
      <c r="AN19" s="2"/>
      <c r="AO19" s="2"/>
      <c r="AP19" s="2"/>
      <c r="AQ19" s="2"/>
      <c r="AR19" s="2"/>
      <c r="AS19" s="2"/>
      <c r="AT19" s="7"/>
      <c r="AU19" s="2"/>
      <c r="AV19" s="2"/>
      <c r="AW19" s="2"/>
      <c r="AX19" s="4"/>
      <c r="AY19" s="2"/>
      <c r="AZ19" s="2"/>
      <c r="BA19" s="2"/>
      <c r="BB19" s="2"/>
      <c r="BC19" s="2"/>
      <c r="BD19" s="7"/>
      <c r="BE19" s="2"/>
      <c r="BF19" s="2"/>
      <c r="BG19" s="2"/>
      <c r="BH19" s="4"/>
      <c r="BI19" s="4"/>
      <c r="BJ19" s="2"/>
      <c r="BK19" s="2"/>
      <c r="BL19" s="2"/>
      <c r="BM19" s="2"/>
      <c r="BN19" s="2"/>
      <c r="BO19" s="7"/>
    </row>
    <row r="20" spans="1:67" ht="15">
      <c r="A20" s="2"/>
      <c r="B20" s="2"/>
      <c r="C20" s="2"/>
      <c r="D20" s="13" t="s">
        <v>6</v>
      </c>
      <c r="E20" s="13" t="s">
        <v>7</v>
      </c>
      <c r="F20" s="13" t="s">
        <v>8</v>
      </c>
      <c r="G20" s="13" t="s">
        <v>9</v>
      </c>
      <c r="H20" s="13" t="s">
        <v>10</v>
      </c>
      <c r="I20" s="14" t="s">
        <v>11</v>
      </c>
      <c r="J20" s="2"/>
      <c r="K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4"/>
      <c r="AJ20" s="2"/>
      <c r="AK20" s="2"/>
      <c r="AL20" s="2"/>
      <c r="AM20" s="4"/>
      <c r="AN20" s="2"/>
      <c r="AO20" s="2"/>
      <c r="AP20" s="2"/>
      <c r="AQ20" s="2"/>
      <c r="AR20" s="2"/>
      <c r="AS20" s="2"/>
      <c r="AT20" s="7"/>
      <c r="AU20" s="2"/>
      <c r="AV20" s="2"/>
      <c r="AW20" s="2"/>
      <c r="AX20" s="2"/>
      <c r="AY20" s="2"/>
      <c r="AZ20" s="2"/>
      <c r="BA20" s="2"/>
      <c r="BB20" s="6"/>
      <c r="BC20" s="6"/>
      <c r="BD20" s="6"/>
      <c r="BE20" s="6"/>
      <c r="BF20" s="6"/>
      <c r="BG20" s="2"/>
      <c r="BH20" s="2"/>
      <c r="BI20" s="4"/>
      <c r="BJ20" s="2"/>
      <c r="BK20" s="2"/>
      <c r="BL20" s="2"/>
      <c r="BM20" s="2"/>
      <c r="BN20" s="2"/>
      <c r="BO20" s="7"/>
    </row>
    <row r="21" spans="1:67" ht="15">
      <c r="A21" s="4" t="s">
        <v>12</v>
      </c>
      <c r="B21" s="2"/>
      <c r="C21" s="2"/>
      <c r="D21" s="13" t="s">
        <v>13</v>
      </c>
      <c r="E21" s="13" t="s">
        <v>13</v>
      </c>
      <c r="F21" s="13" t="s">
        <v>13</v>
      </c>
      <c r="G21" s="13" t="s">
        <v>13</v>
      </c>
      <c r="H21" s="13" t="s">
        <v>13</v>
      </c>
      <c r="I21" s="14" t="s">
        <v>14</v>
      </c>
      <c r="J21" s="2"/>
      <c r="K21" s="2"/>
      <c r="X21" s="2"/>
      <c r="Y21" s="2"/>
      <c r="Z21" s="2"/>
      <c r="AA21" s="2"/>
      <c r="AB21" s="2"/>
      <c r="AC21" s="4"/>
      <c r="AD21" s="6"/>
      <c r="AE21" s="6"/>
      <c r="AF21" s="6"/>
      <c r="AG21" s="6"/>
      <c r="AH21" s="6"/>
      <c r="AI21" s="6"/>
      <c r="AJ21" s="2"/>
      <c r="AK21" s="2"/>
      <c r="AL21" s="2"/>
      <c r="AM21" s="2"/>
      <c r="AN21" s="2"/>
      <c r="AO21" s="2"/>
      <c r="AP21" s="6"/>
      <c r="AQ21" s="6"/>
      <c r="AR21" s="6"/>
      <c r="AS21" s="6"/>
      <c r="AT21" s="2"/>
      <c r="AU21" s="2"/>
      <c r="AV21" s="2"/>
      <c r="AW21" s="2"/>
      <c r="AX21" s="2"/>
      <c r="AY21" s="2"/>
      <c r="AZ21" s="2"/>
      <c r="BA21" s="2"/>
      <c r="BB21" s="6"/>
      <c r="BC21" s="6"/>
      <c r="BD21" s="6"/>
      <c r="BE21" s="6"/>
      <c r="BF21" s="6"/>
      <c r="BG21" s="2"/>
      <c r="BH21" s="2"/>
      <c r="BI21" s="2"/>
      <c r="BJ21" s="2"/>
      <c r="BK21" s="2"/>
      <c r="BL21" s="2"/>
      <c r="BM21" s="2"/>
      <c r="BN21" s="2"/>
      <c r="BO21" s="7"/>
    </row>
    <row r="22" spans="1:67" ht="15">
      <c r="A22" s="4" t="s">
        <v>15</v>
      </c>
      <c r="B22" s="2"/>
      <c r="C22" s="2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6">
        <f>SUM(D22:H22)-SUM(Calculations!E2:I2)</f>
        <v>0</v>
      </c>
      <c r="J22" s="2"/>
      <c r="K22" s="2"/>
      <c r="X22" s="2"/>
      <c r="Y22" s="2"/>
      <c r="Z22" s="2"/>
      <c r="AA22" s="4"/>
      <c r="AB22" s="2"/>
      <c r="AC22" s="4"/>
      <c r="AD22" s="6"/>
      <c r="AE22" s="6"/>
      <c r="AF22" s="6"/>
      <c r="AG22" s="6"/>
      <c r="AH22" s="6"/>
      <c r="AI22" s="6"/>
      <c r="AJ22" s="2"/>
      <c r="AK22" s="4"/>
      <c r="AL22" s="2"/>
      <c r="AM22" s="2"/>
      <c r="AN22" s="2"/>
      <c r="AO22" s="2"/>
      <c r="AP22" s="6"/>
      <c r="AQ22" s="6"/>
      <c r="AR22" s="6"/>
      <c r="AS22" s="6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4"/>
      <c r="BH22" s="2"/>
      <c r="BI22" s="2"/>
      <c r="BJ22" s="2"/>
      <c r="BK22" s="2"/>
      <c r="BL22" s="2"/>
      <c r="BM22" s="2"/>
      <c r="BN22" s="2"/>
      <c r="BO22" s="7"/>
    </row>
    <row r="23" spans="1:67" ht="15">
      <c r="A23" s="2"/>
      <c r="B23" s="2"/>
      <c r="C23" s="2"/>
      <c r="D23" s="2"/>
      <c r="E23" s="2"/>
      <c r="F23" s="2"/>
      <c r="G23" s="2"/>
      <c r="H23" s="2"/>
      <c r="I23" s="16"/>
      <c r="J23" s="2"/>
      <c r="K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4"/>
      <c r="AU23" s="2"/>
      <c r="AV23" s="2"/>
      <c r="AW23" s="2"/>
      <c r="AX23" s="2"/>
      <c r="AY23" s="2"/>
      <c r="AZ23" s="2"/>
      <c r="BA23" s="4"/>
      <c r="BB23" s="2"/>
      <c r="BC23" s="6"/>
      <c r="BD23" s="6"/>
      <c r="BE23" s="6"/>
      <c r="BF23" s="6"/>
      <c r="BG23" s="2"/>
      <c r="BH23" s="2"/>
      <c r="BI23" s="2"/>
      <c r="BJ23" s="2"/>
      <c r="BK23" s="2"/>
      <c r="BL23" s="2"/>
      <c r="BM23" s="2"/>
      <c r="BN23" s="2"/>
      <c r="BO23" s="11"/>
    </row>
    <row r="24" spans="1:67" ht="15">
      <c r="A24" s="4" t="s">
        <v>16</v>
      </c>
      <c r="B24" s="2"/>
      <c r="C24" s="2"/>
      <c r="D24" s="52">
        <v>0</v>
      </c>
      <c r="E24" s="52">
        <v>0</v>
      </c>
      <c r="F24" s="15">
        <v>0</v>
      </c>
      <c r="G24" s="15">
        <v>0</v>
      </c>
      <c r="H24" s="15">
        <v>0</v>
      </c>
      <c r="I24" s="2"/>
      <c r="J24" s="2"/>
      <c r="K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4"/>
      <c r="AN24" s="2"/>
      <c r="AO24" s="2"/>
      <c r="AP24" s="2"/>
      <c r="AQ24" s="2"/>
      <c r="AR24" s="2"/>
      <c r="AS24" s="2"/>
      <c r="AT24" s="7"/>
      <c r="AU24" s="2"/>
      <c r="AV24" s="2"/>
      <c r="AW24" s="2"/>
      <c r="AX24" s="2"/>
      <c r="AY24" s="2"/>
      <c r="AZ24" s="8"/>
      <c r="BA24" s="8"/>
      <c r="BB24" s="8"/>
      <c r="BC24" s="2"/>
      <c r="BD24" s="2"/>
      <c r="BE24" s="2"/>
      <c r="BF24" s="2"/>
      <c r="BG24" s="2"/>
      <c r="BH24" s="2"/>
      <c r="BI24" s="4"/>
      <c r="BJ24" s="2"/>
      <c r="BK24" s="2"/>
      <c r="BL24" s="2"/>
      <c r="BM24" s="2"/>
      <c r="BN24" s="2"/>
      <c r="BO24" s="7"/>
    </row>
    <row r="25" spans="1:67" ht="15">
      <c r="A25" s="4" t="s">
        <v>17</v>
      </c>
      <c r="B25" s="2"/>
      <c r="C25" s="2"/>
      <c r="D25" s="52">
        <v>0</v>
      </c>
      <c r="E25" s="52">
        <v>0</v>
      </c>
      <c r="F25" s="15">
        <v>0</v>
      </c>
      <c r="G25" s="15">
        <v>0</v>
      </c>
      <c r="H25" s="15">
        <v>0</v>
      </c>
      <c r="I25" s="2"/>
      <c r="J25" s="2"/>
      <c r="K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4"/>
      <c r="AM25" s="4"/>
      <c r="AN25" s="2"/>
      <c r="AO25" s="2"/>
      <c r="AP25" s="2"/>
      <c r="AQ25" s="2"/>
      <c r="AR25" s="2"/>
      <c r="AS25" s="2"/>
      <c r="AT25" s="7"/>
      <c r="AU25" s="2"/>
      <c r="AV25" s="2"/>
      <c r="AW25" s="2"/>
      <c r="AX25" s="4"/>
      <c r="AY25" s="2"/>
      <c r="AZ25" s="7"/>
      <c r="BA25" s="7"/>
      <c r="BB25" s="7"/>
      <c r="BC25" s="6"/>
      <c r="BD25" s="6"/>
      <c r="BE25" s="6"/>
      <c r="BF25" s="6"/>
      <c r="BG25" s="2"/>
      <c r="BH25" s="4"/>
      <c r="BI25" s="4"/>
      <c r="BJ25" s="2"/>
      <c r="BK25" s="2"/>
      <c r="BL25" s="2"/>
      <c r="BM25" s="2"/>
      <c r="BN25" s="2"/>
      <c r="BO25" s="7"/>
    </row>
    <row r="26" spans="1:67" ht="15">
      <c r="A26" s="4" t="s">
        <v>18</v>
      </c>
      <c r="B26" s="2"/>
      <c r="C26" s="2"/>
      <c r="D26" s="52">
        <v>0</v>
      </c>
      <c r="E26" s="52">
        <v>0</v>
      </c>
      <c r="F26" s="15">
        <v>0</v>
      </c>
      <c r="G26" s="15">
        <v>0</v>
      </c>
      <c r="H26" s="15">
        <v>0</v>
      </c>
      <c r="I26" s="2"/>
      <c r="J26" s="2"/>
      <c r="K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4"/>
      <c r="AN26" s="2"/>
      <c r="AO26" s="2"/>
      <c r="AP26" s="2"/>
      <c r="AQ26" s="2"/>
      <c r="AR26" s="2"/>
      <c r="AS26" s="2"/>
      <c r="AT26" s="7"/>
      <c r="AU26" s="2"/>
      <c r="AV26" s="2"/>
      <c r="AW26" s="4"/>
      <c r="AX26" s="4"/>
      <c r="AY26" s="2"/>
      <c r="AZ26" s="7"/>
      <c r="BA26" s="7"/>
      <c r="BB26" s="7"/>
      <c r="BC26" s="2"/>
      <c r="BD26" s="2"/>
      <c r="BE26" s="2"/>
      <c r="BF26" s="2"/>
      <c r="BG26" s="2"/>
      <c r="BH26" s="2"/>
      <c r="BI26" s="4"/>
      <c r="BJ26" s="2"/>
      <c r="BK26" s="2"/>
      <c r="BL26" s="2"/>
      <c r="BM26" s="2"/>
      <c r="BN26" s="2"/>
      <c r="BO26" s="7"/>
    </row>
    <row r="27" spans="1:67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4"/>
      <c r="AY27" s="2"/>
      <c r="AZ27" s="7"/>
      <c r="BA27" s="7"/>
      <c r="BB27" s="7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</row>
    <row r="28" spans="1:67" ht="15">
      <c r="A28" s="4" t="s">
        <v>19</v>
      </c>
      <c r="B28" s="2"/>
      <c r="C28" s="2"/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2"/>
      <c r="J28" s="2"/>
      <c r="K28" s="2"/>
      <c r="X28" s="2"/>
      <c r="Y28" s="4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6"/>
      <c r="BC28" s="6"/>
      <c r="BD28" s="6"/>
      <c r="BE28" s="6"/>
      <c r="BF28" s="6"/>
      <c r="BG28" s="6"/>
      <c r="BH28" s="2"/>
      <c r="BI28" s="2"/>
      <c r="BJ28" s="2"/>
      <c r="BK28" s="2"/>
      <c r="BL28" s="2"/>
      <c r="BM28" s="2"/>
      <c r="BN28" s="2"/>
      <c r="BO28" s="2"/>
    </row>
    <row r="29" spans="1:67" ht="15">
      <c r="A29" s="4" t="s">
        <v>20</v>
      </c>
      <c r="B29" s="2"/>
      <c r="C29" s="2"/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2"/>
      <c r="J29" s="2"/>
      <c r="K29" s="2"/>
      <c r="X29" s="2"/>
      <c r="Y29" s="2"/>
      <c r="Z29" s="2"/>
      <c r="AA29" s="2"/>
      <c r="AB29" s="2"/>
      <c r="AC29" s="2"/>
      <c r="AD29" s="2"/>
      <c r="AE29" s="4"/>
      <c r="AF29" s="2"/>
      <c r="AG29" s="2"/>
      <c r="AH29" s="2"/>
      <c r="AI29" s="2"/>
      <c r="AJ29" s="2"/>
      <c r="AK29" s="4"/>
      <c r="AL29" s="2"/>
      <c r="AM29" s="2"/>
      <c r="AN29" s="2"/>
      <c r="AO29" s="2"/>
      <c r="AP29" s="6"/>
      <c r="AQ29" s="6"/>
      <c r="AR29" s="6"/>
      <c r="AS29" s="6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4"/>
      <c r="BH29" s="2"/>
      <c r="BI29" s="2"/>
      <c r="BJ29" s="2"/>
      <c r="BK29" s="2"/>
      <c r="BL29" s="6"/>
      <c r="BM29" s="6"/>
      <c r="BN29" s="2"/>
      <c r="BO29" s="2"/>
    </row>
    <row r="30" spans="1:67" ht="15">
      <c r="A30" s="4" t="s">
        <v>21</v>
      </c>
      <c r="B30" s="2"/>
      <c r="C30" s="2"/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2"/>
      <c r="J30" s="2"/>
      <c r="K30" s="2"/>
      <c r="X30" s="2"/>
      <c r="Y30" s="2"/>
      <c r="Z30" s="2"/>
      <c r="AA30" s="2"/>
      <c r="AB30" s="2"/>
      <c r="AC30" s="2"/>
      <c r="AD30" s="8"/>
      <c r="AE30" s="8"/>
      <c r="AF30" s="8"/>
      <c r="AG30" s="2"/>
      <c r="AH30" s="2"/>
      <c r="AI30" s="2"/>
      <c r="AJ30" s="2"/>
      <c r="AK30" s="2"/>
      <c r="AL30" s="2"/>
      <c r="AM30" s="2"/>
      <c r="AN30" s="2"/>
      <c r="AO30" s="2"/>
      <c r="AP30" s="6"/>
      <c r="AQ30" s="6"/>
      <c r="AR30" s="6"/>
      <c r="AS30" s="6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4"/>
      <c r="BM30" s="2"/>
      <c r="BN30" s="2"/>
      <c r="BO30" s="2"/>
    </row>
    <row r="31" spans="1:67" ht="15">
      <c r="A31" s="4" t="s">
        <v>120</v>
      </c>
      <c r="B31" s="2"/>
      <c r="C31" s="2"/>
      <c r="D31" s="2"/>
      <c r="E31" s="2"/>
      <c r="F31" s="2"/>
      <c r="G31" s="2"/>
      <c r="H31" s="2"/>
      <c r="I31" s="51">
        <v>0</v>
      </c>
      <c r="J31" s="2"/>
      <c r="K31" s="2"/>
      <c r="X31" s="2"/>
      <c r="Y31" s="2"/>
      <c r="Z31" s="2"/>
      <c r="AA31" s="2"/>
      <c r="AB31" s="2"/>
      <c r="AC31" s="4"/>
      <c r="AD31" s="6"/>
      <c r="AE31" s="6"/>
      <c r="AF31" s="6"/>
      <c r="AG31" s="6"/>
      <c r="AH31" s="6"/>
      <c r="AI31" s="6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4"/>
      <c r="AU31" s="2"/>
      <c r="AV31" s="4"/>
      <c r="AW31" s="2"/>
      <c r="AX31" s="2"/>
      <c r="AY31" s="2"/>
      <c r="AZ31" s="2"/>
      <c r="BA31" s="6"/>
      <c r="BB31" s="6"/>
      <c r="BC31" s="2"/>
      <c r="BD31" s="2"/>
      <c r="BE31" s="2"/>
      <c r="BF31" s="2"/>
      <c r="BG31" s="2"/>
      <c r="BH31" s="2"/>
      <c r="BI31" s="2"/>
      <c r="BJ31" s="2"/>
      <c r="BK31" s="8"/>
      <c r="BL31" s="8"/>
      <c r="BM31" s="8"/>
      <c r="BN31" s="2"/>
      <c r="BO31" s="2"/>
    </row>
    <row r="32" spans="1:65" ht="15">
      <c r="A32" s="4"/>
      <c r="B32" s="2"/>
      <c r="C32" s="2"/>
      <c r="D32" s="2"/>
      <c r="E32" s="2"/>
      <c r="F32" s="2"/>
      <c r="G32" s="2"/>
      <c r="H32" s="2"/>
      <c r="J32" s="2"/>
      <c r="K32" s="2"/>
      <c r="X32" s="2"/>
      <c r="Y32" s="2"/>
      <c r="Z32" s="2"/>
      <c r="AA32" s="4"/>
      <c r="AB32" s="2"/>
      <c r="AC32" s="4"/>
      <c r="AD32" s="6"/>
      <c r="AE32" s="6"/>
      <c r="AF32" s="6"/>
      <c r="AG32" s="6"/>
      <c r="AH32" s="6"/>
      <c r="AI32" s="6"/>
      <c r="AJ32" s="2"/>
      <c r="AK32" s="2"/>
      <c r="AL32" s="2"/>
      <c r="AM32" s="4"/>
      <c r="AN32" s="2"/>
      <c r="AO32" s="2"/>
      <c r="AP32" s="2"/>
      <c r="AQ32" s="2"/>
      <c r="AR32" s="2"/>
      <c r="AS32" s="2"/>
      <c r="AT32" s="7"/>
      <c r="AU32" s="2"/>
      <c r="AV32" s="2"/>
      <c r="AW32" s="2"/>
      <c r="AX32" s="2"/>
      <c r="AY32" s="2"/>
      <c r="AZ32" s="2"/>
      <c r="BA32" s="4"/>
      <c r="BB32" s="2"/>
      <c r="BC32" s="2"/>
      <c r="BD32" s="2"/>
      <c r="BE32" s="2"/>
      <c r="BF32" s="2"/>
      <c r="BG32" s="2"/>
      <c r="BH32" s="2"/>
      <c r="BI32" s="4"/>
      <c r="BJ32" s="2"/>
      <c r="BK32" s="7"/>
      <c r="BL32" s="7"/>
      <c r="BM32" s="7"/>
    </row>
    <row r="33" spans="1:65" ht="15">
      <c r="A33" s="111" t="s">
        <v>22</v>
      </c>
      <c r="B33" s="111"/>
      <c r="C33" s="111"/>
      <c r="D33" s="111"/>
      <c r="E33" s="111"/>
      <c r="F33" s="111"/>
      <c r="G33" s="111"/>
      <c r="H33" s="111"/>
      <c r="I33" s="111"/>
      <c r="J33" s="2"/>
      <c r="K33" s="2"/>
      <c r="X33" s="2"/>
      <c r="Y33" s="6"/>
      <c r="Z33" s="2"/>
      <c r="AA33" s="6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4"/>
      <c r="AX33" s="4"/>
      <c r="AY33" s="2"/>
      <c r="AZ33" s="7"/>
      <c r="BA33" s="7"/>
      <c r="BB33" s="7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</row>
    <row r="34" spans="10:65" ht="15">
      <c r="J34" s="2"/>
      <c r="K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4"/>
      <c r="AY34" s="2"/>
      <c r="AZ34" s="7"/>
      <c r="BA34" s="7"/>
      <c r="BB34" s="7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</row>
    <row r="35" spans="1:65" ht="15">
      <c r="A35" s="4" t="s">
        <v>126</v>
      </c>
      <c r="B35" s="2"/>
      <c r="C35" s="2"/>
      <c r="D35" s="2"/>
      <c r="E35" s="2"/>
      <c r="F35" s="2"/>
      <c r="G35" s="2"/>
      <c r="H35" s="2"/>
      <c r="I35" s="2"/>
      <c r="J35" s="2"/>
      <c r="K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4"/>
      <c r="AL35" s="2"/>
      <c r="AM35" s="2"/>
      <c r="AN35" s="2"/>
      <c r="AO35" s="2"/>
      <c r="AP35" s="6"/>
      <c r="AQ35" s="6"/>
      <c r="AR35" s="6"/>
      <c r="AS35" s="6"/>
      <c r="AT35" s="2"/>
      <c r="AU35" s="2"/>
      <c r="AV35" s="2"/>
      <c r="AW35" s="2"/>
      <c r="AX35" s="2"/>
      <c r="AY35" s="2"/>
      <c r="AZ35" s="2"/>
      <c r="BA35" s="6"/>
      <c r="BB35" s="6"/>
      <c r="BC35" s="6"/>
      <c r="BD35" s="2"/>
      <c r="BE35" s="2"/>
      <c r="BF35" s="2"/>
      <c r="BG35" s="2"/>
      <c r="BH35" s="2"/>
      <c r="BI35" s="2"/>
      <c r="BJ35" s="2"/>
      <c r="BK35" s="2"/>
      <c r="BL35" s="2"/>
      <c r="BM35" s="2"/>
    </row>
    <row r="36" spans="1:65" ht="15">
      <c r="A36" s="4" t="s">
        <v>127</v>
      </c>
      <c r="B36" s="2"/>
      <c r="C36" s="2"/>
      <c r="D36" s="2"/>
      <c r="E36" s="2"/>
      <c r="F36" s="2"/>
      <c r="G36" s="2"/>
      <c r="H36" s="2"/>
      <c r="I36" s="2"/>
      <c r="J36" s="2"/>
      <c r="K36" s="2"/>
      <c r="X36" s="2"/>
      <c r="Y36" s="4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4"/>
      <c r="AQ36" s="2"/>
      <c r="AR36" s="6"/>
      <c r="AS36" s="6"/>
      <c r="AT36" s="2"/>
      <c r="AU36" s="2"/>
      <c r="AV36" s="2"/>
      <c r="AW36" s="2"/>
      <c r="AX36" s="2"/>
      <c r="AY36" s="2"/>
      <c r="AZ36" s="2"/>
      <c r="BA36" s="6"/>
      <c r="BB36" s="6"/>
      <c r="BC36" s="6"/>
      <c r="BD36" s="2"/>
      <c r="BE36" s="2"/>
      <c r="BF36" s="2"/>
      <c r="BG36" s="2"/>
      <c r="BH36" s="2"/>
      <c r="BI36" s="2"/>
      <c r="BJ36" s="2"/>
      <c r="BK36" s="2"/>
      <c r="BL36" s="2"/>
      <c r="BM36" s="2"/>
    </row>
    <row r="37" spans="1:65" ht="15">
      <c r="A37" s="4" t="s">
        <v>128</v>
      </c>
      <c r="B37" s="2"/>
      <c r="C37" s="2"/>
      <c r="D37" s="19"/>
      <c r="E37" s="19"/>
      <c r="F37" s="19"/>
      <c r="G37" s="19"/>
      <c r="H37" s="19"/>
      <c r="I37" s="2"/>
      <c r="J37" s="2"/>
      <c r="K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8"/>
      <c r="AP37" s="8"/>
      <c r="AQ37" s="8"/>
      <c r="AR37" s="2"/>
      <c r="AS37" s="2"/>
      <c r="AT37" s="2"/>
      <c r="AU37" s="2"/>
      <c r="AV37" s="2"/>
      <c r="AW37" s="2"/>
      <c r="AX37" s="2"/>
      <c r="AY37" s="2"/>
      <c r="AZ37" s="2"/>
      <c r="BA37" s="6"/>
      <c r="BB37" s="6"/>
      <c r="BC37" s="6"/>
      <c r="BD37" s="2"/>
      <c r="BE37" s="2"/>
      <c r="BF37" s="2"/>
      <c r="BG37" s="2"/>
      <c r="BH37" s="2"/>
      <c r="BI37" s="2"/>
      <c r="BJ37" s="2"/>
      <c r="BK37" s="2"/>
      <c r="BL37" s="2"/>
      <c r="BM37" s="2"/>
    </row>
    <row r="38" spans="1:65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4"/>
      <c r="AJ38" s="2"/>
      <c r="AK38" s="2"/>
      <c r="AL38" s="2"/>
      <c r="AM38" s="4"/>
      <c r="AN38" s="2"/>
      <c r="AO38" s="7"/>
      <c r="AP38" s="7"/>
      <c r="AQ38" s="7"/>
      <c r="AR38" s="2"/>
      <c r="AS38" s="2"/>
      <c r="AT38" s="2"/>
      <c r="AU38" s="4"/>
      <c r="AV38" s="2"/>
      <c r="AW38" s="2"/>
      <c r="AX38" s="2"/>
      <c r="AY38" s="2"/>
      <c r="AZ38" s="2"/>
      <c r="BA38" s="6"/>
      <c r="BB38" s="6"/>
      <c r="BC38" s="6"/>
      <c r="BD38" s="2"/>
      <c r="BE38" s="2"/>
      <c r="BF38" s="2"/>
      <c r="BG38" s="2"/>
      <c r="BH38" s="2"/>
      <c r="BI38" s="2"/>
      <c r="BJ38" s="2"/>
      <c r="BK38" s="2"/>
      <c r="BL38" s="2"/>
      <c r="BM38" s="2"/>
    </row>
    <row r="39" spans="1:65" ht="15">
      <c r="A39" s="2"/>
      <c r="B39" s="2"/>
      <c r="C39" s="2"/>
      <c r="D39" s="13" t="str">
        <f>$D$20</f>
        <v>  CORN</v>
      </c>
      <c r="E39" s="13" t="str">
        <f>$E$20</f>
        <v>BEANS</v>
      </c>
      <c r="F39" s="13" t="str">
        <f>$F$20</f>
        <v>WHEAT</v>
      </c>
      <c r="G39" s="13" t="str">
        <f>$G$20</f>
        <v>D-BEAN</v>
      </c>
      <c r="H39" s="13" t="str">
        <f>$H$20</f>
        <v>OTHER</v>
      </c>
      <c r="I39" s="2"/>
      <c r="J39" s="2"/>
      <c r="K39" s="2"/>
      <c r="X39" s="2"/>
      <c r="Y39" s="2"/>
      <c r="Z39" s="2"/>
      <c r="AA39" s="2"/>
      <c r="AB39" s="2"/>
      <c r="AC39" s="4"/>
      <c r="AD39" s="6"/>
      <c r="AE39" s="6"/>
      <c r="AF39" s="6"/>
      <c r="AG39" s="6"/>
      <c r="AH39" s="6"/>
      <c r="AI39" s="6"/>
      <c r="AJ39" s="2"/>
      <c r="AK39" s="2"/>
      <c r="AL39" s="4"/>
      <c r="AM39" s="4"/>
      <c r="AN39" s="2"/>
      <c r="AO39" s="7"/>
      <c r="AP39" s="7"/>
      <c r="AQ39" s="7"/>
      <c r="AR39" s="2"/>
      <c r="AS39" s="2"/>
      <c r="AT39" s="2"/>
      <c r="AU39" s="2"/>
      <c r="AV39" s="2"/>
      <c r="AW39" s="2"/>
      <c r="AX39" s="2"/>
      <c r="AY39" s="2"/>
      <c r="AZ39" s="2"/>
      <c r="BA39" s="6"/>
      <c r="BB39" s="6"/>
      <c r="BC39" s="6"/>
      <c r="BD39" s="2"/>
      <c r="BE39" s="2"/>
      <c r="BF39" s="2"/>
      <c r="BG39" s="2"/>
      <c r="BH39" s="2"/>
      <c r="BI39" s="2"/>
      <c r="BJ39" s="2"/>
      <c r="BK39" s="2"/>
      <c r="BL39" s="2"/>
      <c r="BM39" s="2"/>
    </row>
    <row r="40" spans="1:65" ht="15">
      <c r="A40" s="4" t="s">
        <v>23</v>
      </c>
      <c r="B40" s="2"/>
      <c r="C40" s="2"/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2"/>
      <c r="J40" s="2"/>
      <c r="K40" s="2"/>
      <c r="X40" s="2"/>
      <c r="Y40" s="2"/>
      <c r="Z40" s="2"/>
      <c r="AA40" s="4"/>
      <c r="AB40" s="2"/>
      <c r="AC40" s="4"/>
      <c r="AD40" s="6"/>
      <c r="AE40" s="6"/>
      <c r="AF40" s="6"/>
      <c r="AG40" s="6"/>
      <c r="AH40" s="6"/>
      <c r="AI40" s="6"/>
      <c r="AJ40" s="2"/>
      <c r="AK40" s="2"/>
      <c r="AL40" s="2"/>
      <c r="AM40" s="4"/>
      <c r="AN40" s="2"/>
      <c r="AO40" s="7"/>
      <c r="AP40" s="7"/>
      <c r="AQ40" s="7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</row>
    <row r="41" spans="1:65" ht="15">
      <c r="A41" s="4" t="s">
        <v>24</v>
      </c>
      <c r="B41" s="2"/>
      <c r="C41" s="2"/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2"/>
      <c r="J41" s="2"/>
      <c r="K41" s="2"/>
      <c r="X41" s="2"/>
      <c r="Y41" s="2"/>
      <c r="Z41" s="2"/>
      <c r="AA41" s="2"/>
      <c r="AB41" s="2"/>
      <c r="AC41" s="4"/>
      <c r="AD41" s="6"/>
      <c r="AE41" s="6"/>
      <c r="AF41" s="6"/>
      <c r="AG41" s="6"/>
      <c r="AH41" s="6"/>
      <c r="AI41" s="6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4"/>
      <c r="AW41" s="2"/>
      <c r="AX41" s="2"/>
      <c r="AY41" s="2"/>
      <c r="AZ41" s="2"/>
      <c r="BA41" s="6"/>
      <c r="BB41" s="6"/>
      <c r="BC41" s="6"/>
      <c r="BD41" s="2"/>
      <c r="BE41" s="2"/>
      <c r="BF41" s="2"/>
      <c r="BG41" s="2"/>
      <c r="BH41" s="2"/>
      <c r="BI41" s="2"/>
      <c r="BJ41" s="2"/>
      <c r="BK41" s="2"/>
      <c r="BL41" s="2"/>
      <c r="BM41" s="2"/>
    </row>
    <row r="42" spans="1:65" ht="15">
      <c r="A42" s="4" t="s">
        <v>25</v>
      </c>
      <c r="B42" s="2"/>
      <c r="C42" s="2"/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2"/>
      <c r="J42" s="2"/>
      <c r="K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4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</row>
    <row r="43" spans="1:65" ht="15">
      <c r="A43" s="4" t="s">
        <v>26</v>
      </c>
      <c r="B43" s="2"/>
      <c r="C43" s="2"/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/>
      <c r="J43" s="2"/>
      <c r="K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4"/>
      <c r="AL43" s="2"/>
      <c r="AM43" s="2"/>
      <c r="AN43" s="2"/>
      <c r="AO43" s="2"/>
      <c r="AP43" s="6"/>
      <c r="AQ43" s="6"/>
      <c r="AR43" s="6"/>
      <c r="AS43" s="6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</row>
    <row r="44" spans="1:65" ht="15">
      <c r="A44" s="4" t="s">
        <v>27</v>
      </c>
      <c r="B44" s="2"/>
      <c r="C44" s="2"/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/>
      <c r="J44" s="2"/>
      <c r="K44" s="2"/>
      <c r="X44" s="2"/>
      <c r="Y44" s="4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4"/>
      <c r="AQ44" s="2"/>
      <c r="AR44" s="6"/>
      <c r="AS44" s="6"/>
      <c r="AT44" s="6"/>
      <c r="AU44" s="2"/>
      <c r="AV44" s="2"/>
      <c r="AW44" s="2"/>
      <c r="AX44" s="2"/>
      <c r="AY44" s="2"/>
      <c r="AZ44" s="2"/>
      <c r="BA44" s="2"/>
      <c r="BB44" s="2"/>
      <c r="BC44" s="2"/>
      <c r="BD44" s="4"/>
      <c r="BE44" s="2"/>
      <c r="BF44" s="2"/>
      <c r="BG44" s="2"/>
      <c r="BH44" s="2"/>
      <c r="BI44" s="2"/>
      <c r="BJ44" s="2"/>
      <c r="BK44" s="2"/>
      <c r="BL44" s="2"/>
      <c r="BM44" s="2"/>
    </row>
    <row r="45" spans="1:65" ht="15">
      <c r="A45" s="4" t="s">
        <v>28</v>
      </c>
      <c r="B45" s="2"/>
      <c r="C45" s="2"/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/>
      <c r="J45" s="2"/>
      <c r="K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8"/>
      <c r="AP45" s="8"/>
      <c r="AQ45" s="8"/>
      <c r="AR45" s="2"/>
      <c r="AS45" s="2"/>
      <c r="AT45" s="6"/>
      <c r="AU45" s="2"/>
      <c r="AV45" s="2"/>
      <c r="AW45" s="2"/>
      <c r="AX45" s="4"/>
      <c r="AY45" s="2"/>
      <c r="AZ45" s="2"/>
      <c r="BA45" s="2"/>
      <c r="BB45" s="2"/>
      <c r="BC45" s="2"/>
      <c r="BD45" s="7"/>
      <c r="BE45" s="2"/>
      <c r="BF45" s="2"/>
      <c r="BG45" s="2"/>
      <c r="BH45" s="2"/>
      <c r="BI45" s="2"/>
      <c r="BJ45" s="2"/>
      <c r="BK45" s="2"/>
      <c r="BL45" s="2"/>
      <c r="BM45" s="2"/>
    </row>
    <row r="46" spans="1:57" ht="15">
      <c r="A46" s="4" t="s">
        <v>29</v>
      </c>
      <c r="B46" s="2"/>
      <c r="C46" s="2"/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/>
      <c r="J46" s="2"/>
      <c r="K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4"/>
      <c r="AI46" s="2"/>
      <c r="AJ46" s="2"/>
      <c r="AK46" s="2"/>
      <c r="AL46" s="2"/>
      <c r="AM46" s="4"/>
      <c r="AN46" s="2"/>
      <c r="AO46" s="7"/>
      <c r="AP46" s="7"/>
      <c r="AQ46" s="7"/>
      <c r="AR46" s="2"/>
      <c r="AS46" s="2"/>
      <c r="AT46" s="2"/>
      <c r="AU46" s="2"/>
      <c r="AV46" s="2"/>
      <c r="AW46" s="4"/>
      <c r="AX46" s="4"/>
      <c r="AY46" s="2"/>
      <c r="AZ46" s="2"/>
      <c r="BA46" s="2"/>
      <c r="BB46" s="2"/>
      <c r="BC46" s="2"/>
      <c r="BD46" s="7"/>
      <c r="BE46" s="2"/>
    </row>
    <row r="47" spans="1:57" ht="15">
      <c r="A47" s="4" t="s">
        <v>30</v>
      </c>
      <c r="B47" s="2"/>
      <c r="C47" s="2"/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/>
      <c r="J47" s="2"/>
      <c r="K47" s="2"/>
      <c r="X47" s="2"/>
      <c r="Y47" s="2"/>
      <c r="Z47" s="2"/>
      <c r="AA47" s="2"/>
      <c r="AB47" s="4"/>
      <c r="AC47" s="2"/>
      <c r="AD47" s="2"/>
      <c r="AE47" s="2"/>
      <c r="AF47" s="2"/>
      <c r="AG47" s="2"/>
      <c r="AH47" s="2"/>
      <c r="AI47" s="2"/>
      <c r="AJ47" s="2"/>
      <c r="AK47" s="2"/>
      <c r="AL47" s="4"/>
      <c r="AM47" s="4"/>
      <c r="AN47" s="2"/>
      <c r="AO47" s="7"/>
      <c r="AP47" s="7"/>
      <c r="AQ47" s="7"/>
      <c r="AR47" s="2"/>
      <c r="AS47" s="2"/>
      <c r="AT47" s="6"/>
      <c r="AU47" s="2"/>
      <c r="AV47" s="2"/>
      <c r="AW47" s="2"/>
      <c r="AX47" s="4"/>
      <c r="AY47" s="2"/>
      <c r="AZ47" s="2"/>
      <c r="BA47" s="2"/>
      <c r="BB47" s="2"/>
      <c r="BC47" s="2"/>
      <c r="BD47" s="7"/>
      <c r="BE47" s="2"/>
    </row>
    <row r="48" spans="1:57" ht="15">
      <c r="A48" s="4" t="s">
        <v>31</v>
      </c>
      <c r="B48" s="2"/>
      <c r="C48" s="2"/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/>
      <c r="J48" s="2"/>
      <c r="K48" s="2"/>
      <c r="X48" s="2"/>
      <c r="Y48" s="2"/>
      <c r="Z48" s="2"/>
      <c r="AA48" s="4"/>
      <c r="AB48" s="4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4"/>
      <c r="AN48" s="2"/>
      <c r="AO48" s="7"/>
      <c r="AP48" s="7"/>
      <c r="AQ48" s="7"/>
      <c r="AR48" s="2"/>
      <c r="AS48" s="2"/>
      <c r="AT48" s="6"/>
      <c r="AU48" s="2"/>
      <c r="AV48" s="2"/>
      <c r="AW48" s="2"/>
      <c r="AX48" s="2"/>
      <c r="AY48" s="2"/>
      <c r="AZ48" s="6"/>
      <c r="BA48" s="6"/>
      <c r="BB48" s="6"/>
      <c r="BC48" s="2"/>
      <c r="BD48" s="7"/>
      <c r="BE48" s="2"/>
    </row>
    <row r="49" spans="1:57" ht="15">
      <c r="A49" s="4" t="s">
        <v>32</v>
      </c>
      <c r="B49" s="2"/>
      <c r="C49" s="2"/>
      <c r="D49" s="20">
        <v>0</v>
      </c>
      <c r="E49" s="20">
        <v>0</v>
      </c>
      <c r="F49" s="18">
        <v>0</v>
      </c>
      <c r="G49" s="18">
        <v>0</v>
      </c>
      <c r="H49" s="18">
        <v>0</v>
      </c>
      <c r="I49" s="18"/>
      <c r="J49" s="2"/>
      <c r="K49" s="2"/>
      <c r="X49" s="2"/>
      <c r="Y49" s="2"/>
      <c r="Z49" s="2"/>
      <c r="AA49" s="2"/>
      <c r="AB49" s="4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6"/>
      <c r="AT49" s="6"/>
      <c r="AU49" s="2"/>
      <c r="AV49" s="4"/>
      <c r="AW49" s="2"/>
      <c r="AX49" s="2"/>
      <c r="AY49" s="2"/>
      <c r="AZ49" s="2"/>
      <c r="BA49" s="2"/>
      <c r="BB49" s="7"/>
      <c r="BC49" s="2"/>
      <c r="BD49" s="7"/>
      <c r="BE49" s="2"/>
    </row>
    <row r="50" spans="1:57" ht="15">
      <c r="A50" s="4" t="s">
        <v>33</v>
      </c>
      <c r="B50" s="2"/>
      <c r="C50" s="2"/>
      <c r="D50" s="20">
        <v>0</v>
      </c>
      <c r="E50" s="20">
        <v>0</v>
      </c>
      <c r="F50" s="18">
        <v>0</v>
      </c>
      <c r="G50" s="18">
        <v>0</v>
      </c>
      <c r="H50" s="18">
        <v>0</v>
      </c>
      <c r="I50" s="18"/>
      <c r="J50" s="2"/>
      <c r="K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4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7"/>
      <c r="BC50" s="2"/>
      <c r="BD50" s="7"/>
      <c r="BE50" s="3"/>
    </row>
    <row r="51" spans="1:57" ht="15">
      <c r="A51" s="2"/>
      <c r="B51" s="2"/>
      <c r="C51" s="2"/>
      <c r="D51" s="2"/>
      <c r="E51" s="2"/>
      <c r="F51" s="2"/>
      <c r="G51" s="2"/>
      <c r="H51" s="2"/>
      <c r="I51" s="18"/>
      <c r="J51" s="2"/>
      <c r="K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6"/>
      <c r="AQ51" s="6"/>
      <c r="AR51" s="6"/>
      <c r="AS51" s="6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11"/>
      <c r="BE51" s="3"/>
    </row>
    <row r="52" spans="1:57" ht="15">
      <c r="A52" s="4" t="s">
        <v>34</v>
      </c>
      <c r="B52" s="2"/>
      <c r="C52" s="2"/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/>
      <c r="J52" s="2"/>
      <c r="K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4"/>
      <c r="AY52" s="2"/>
      <c r="AZ52" s="2"/>
      <c r="BA52" s="2"/>
      <c r="BB52" s="2"/>
      <c r="BC52" s="2"/>
      <c r="BD52" s="7"/>
      <c r="BE52" s="2"/>
    </row>
    <row r="53" spans="1:57" ht="15">
      <c r="A53" s="4" t="s">
        <v>35</v>
      </c>
      <c r="B53" s="2"/>
      <c r="C53" s="2"/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/>
      <c r="J53" s="2"/>
      <c r="K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4"/>
      <c r="AX53" s="4"/>
      <c r="AY53" s="2"/>
      <c r="AZ53" s="2"/>
      <c r="BA53" s="2"/>
      <c r="BB53" s="2"/>
      <c r="BC53" s="2"/>
      <c r="BD53" s="7"/>
      <c r="BE53" s="2"/>
    </row>
    <row r="54" spans="10:57" ht="15">
      <c r="J54" s="2"/>
      <c r="K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7"/>
      <c r="AP54" s="7"/>
      <c r="AQ54" s="7"/>
      <c r="AR54" s="7"/>
      <c r="AS54" s="7"/>
      <c r="AT54" s="7"/>
      <c r="AU54" s="2"/>
      <c r="AV54" s="2"/>
      <c r="AW54" s="2"/>
      <c r="AX54" s="4"/>
      <c r="AY54" s="2"/>
      <c r="AZ54" s="2"/>
      <c r="BA54" s="2"/>
      <c r="BB54" s="2"/>
      <c r="BC54" s="2"/>
      <c r="BD54" s="7"/>
      <c r="BE54" s="2"/>
    </row>
    <row r="55" spans="1:57" ht="15.75" customHeight="1">
      <c r="A55" s="111" t="s">
        <v>36</v>
      </c>
      <c r="B55" s="111"/>
      <c r="C55" s="111"/>
      <c r="D55" s="111"/>
      <c r="E55" s="111"/>
      <c r="F55" s="111"/>
      <c r="G55" s="111"/>
      <c r="H55" s="111"/>
      <c r="I55" s="111"/>
      <c r="J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7"/>
      <c r="AP55" s="7"/>
      <c r="AQ55" s="7"/>
      <c r="AR55" s="7"/>
      <c r="AS55" s="7"/>
      <c r="AT55" s="7"/>
      <c r="AU55" s="2"/>
      <c r="AV55" s="2"/>
      <c r="AW55" s="2"/>
      <c r="AX55" s="2"/>
      <c r="AY55" s="2"/>
      <c r="AZ55" s="2"/>
      <c r="BA55" s="2"/>
      <c r="BB55" s="2"/>
      <c r="BC55" s="2"/>
      <c r="BD55" s="7"/>
      <c r="BE55" s="2"/>
    </row>
    <row r="56" spans="1:57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7"/>
      <c r="AP56" s="7"/>
      <c r="AQ56" s="7"/>
      <c r="AR56" s="7"/>
      <c r="AS56" s="7"/>
      <c r="AT56" s="7"/>
      <c r="AU56" s="2"/>
      <c r="AV56" s="4"/>
      <c r="AW56" s="2"/>
      <c r="AX56" s="2"/>
      <c r="AY56" s="2"/>
      <c r="AZ56" s="2"/>
      <c r="BA56" s="2"/>
      <c r="BB56" s="2"/>
      <c r="BC56" s="2"/>
      <c r="BD56" s="7"/>
      <c r="BE56" s="2"/>
    </row>
    <row r="57" spans="1:57" ht="15">
      <c r="A57" s="4" t="s">
        <v>37</v>
      </c>
      <c r="B57" s="2"/>
      <c r="C57" s="2"/>
      <c r="D57" s="2"/>
      <c r="E57" s="14" t="s">
        <v>38</v>
      </c>
      <c r="F57" s="2"/>
      <c r="G57" s="14" t="s">
        <v>14</v>
      </c>
      <c r="H57" s="2"/>
      <c r="I57" s="2"/>
      <c r="J57" s="2"/>
      <c r="K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7"/>
      <c r="BE57" s="2"/>
    </row>
    <row r="58" spans="1:57" ht="15">
      <c r="A58" s="4" t="s">
        <v>39</v>
      </c>
      <c r="B58" s="2"/>
      <c r="C58" s="2"/>
      <c r="D58" s="6"/>
      <c r="E58" s="17">
        <v>0</v>
      </c>
      <c r="F58" s="2"/>
      <c r="G58" s="6">
        <f>E58*$I$22</f>
        <v>0</v>
      </c>
      <c r="H58" s="6"/>
      <c r="I58" s="2"/>
      <c r="J58" s="2"/>
      <c r="K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4"/>
      <c r="AL58" s="2"/>
      <c r="AM58" s="2"/>
      <c r="AN58" s="2"/>
      <c r="AO58" s="2"/>
      <c r="AP58" s="6"/>
      <c r="AQ58" s="6"/>
      <c r="AR58" s="6"/>
      <c r="AS58" s="6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11"/>
      <c r="BE58" s="2"/>
    </row>
    <row r="59" spans="1:57" ht="15">
      <c r="A59" s="4" t="s">
        <v>40</v>
      </c>
      <c r="B59" s="2"/>
      <c r="C59" s="2"/>
      <c r="D59" s="7"/>
      <c r="E59" s="17">
        <v>0</v>
      </c>
      <c r="F59" s="2"/>
      <c r="G59" s="6">
        <f>E59*$I$22</f>
        <v>0</v>
      </c>
      <c r="H59" s="2"/>
      <c r="I59" s="2"/>
      <c r="J59" s="2"/>
      <c r="K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6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4"/>
      <c r="AY59" s="2"/>
      <c r="AZ59" s="2"/>
      <c r="BA59" s="2"/>
      <c r="BB59" s="2"/>
      <c r="BC59" s="2"/>
      <c r="BD59" s="7"/>
      <c r="BE59" s="2"/>
    </row>
    <row r="60" spans="1:57" ht="15">
      <c r="A60" s="4" t="s">
        <v>41</v>
      </c>
      <c r="B60" s="2"/>
      <c r="C60" s="2"/>
      <c r="D60" s="7"/>
      <c r="E60" s="17">
        <v>0</v>
      </c>
      <c r="F60" s="2"/>
      <c r="G60" s="6">
        <f>E60*$I$22</f>
        <v>0</v>
      </c>
      <c r="H60" s="2"/>
      <c r="I60" s="2"/>
      <c r="J60" s="2"/>
      <c r="K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4"/>
      <c r="AX60" s="4"/>
      <c r="AY60" s="2"/>
      <c r="AZ60" s="2"/>
      <c r="BA60" s="2"/>
      <c r="BB60" s="2"/>
      <c r="BC60" s="2"/>
      <c r="BD60" s="7"/>
      <c r="BE60" s="2"/>
    </row>
    <row r="61" spans="1:57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4"/>
      <c r="AN61" s="2"/>
      <c r="AO61" s="7"/>
      <c r="AP61" s="7"/>
      <c r="AQ61" s="7"/>
      <c r="AR61" s="7"/>
      <c r="AS61" s="7"/>
      <c r="AT61" s="7"/>
      <c r="AU61" s="2"/>
      <c r="AV61" s="2"/>
      <c r="AW61" s="2"/>
      <c r="AX61" s="4"/>
      <c r="AY61" s="2"/>
      <c r="AZ61" s="2"/>
      <c r="BA61" s="2"/>
      <c r="BB61" s="2"/>
      <c r="BC61" s="2"/>
      <c r="BD61" s="7"/>
      <c r="BE61" s="2"/>
    </row>
    <row r="62" spans="1:55" ht="15">
      <c r="A62" s="4" t="s">
        <v>42</v>
      </c>
      <c r="B62" s="2"/>
      <c r="C62" s="2"/>
      <c r="D62" s="2"/>
      <c r="E62" s="14" t="s">
        <v>38</v>
      </c>
      <c r="F62" s="2"/>
      <c r="G62" s="14" t="s">
        <v>14</v>
      </c>
      <c r="H62" s="2"/>
      <c r="I62" s="2"/>
      <c r="J62" s="2"/>
      <c r="K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4"/>
      <c r="AM62" s="4"/>
      <c r="AN62" s="2"/>
      <c r="AO62" s="7"/>
      <c r="AP62" s="7"/>
      <c r="AQ62" s="7"/>
      <c r="AR62" s="7"/>
      <c r="AS62" s="7"/>
      <c r="AT62" s="7"/>
      <c r="AU62" s="2"/>
      <c r="AV62" s="2"/>
      <c r="AW62" s="2"/>
      <c r="AX62" s="2"/>
      <c r="AY62" s="2"/>
      <c r="AZ62" s="2"/>
      <c r="BA62" s="2"/>
      <c r="BB62" s="2"/>
      <c r="BC62" s="2"/>
    </row>
    <row r="63" spans="1:55" ht="15">
      <c r="A63" s="4" t="s">
        <v>43</v>
      </c>
      <c r="B63" s="2"/>
      <c r="C63" s="2"/>
      <c r="D63" s="6"/>
      <c r="E63" s="3">
        <v>0</v>
      </c>
      <c r="F63" s="2"/>
      <c r="G63" s="6">
        <f>E63*$I$22</f>
        <v>0</v>
      </c>
      <c r="H63" s="2"/>
      <c r="I63" s="2"/>
      <c r="J63" s="2"/>
      <c r="K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4"/>
      <c r="AN63" s="2"/>
      <c r="AO63" s="7"/>
      <c r="AP63" s="7"/>
      <c r="AQ63" s="7"/>
      <c r="AR63" s="7"/>
      <c r="AS63" s="7"/>
      <c r="AT63" s="7"/>
      <c r="AU63" s="2"/>
      <c r="AV63" s="4"/>
      <c r="AW63" s="2"/>
      <c r="AX63" s="2"/>
      <c r="AY63" s="2"/>
      <c r="AZ63" s="2"/>
      <c r="BA63" s="2"/>
      <c r="BB63" s="2"/>
      <c r="BC63" s="2"/>
    </row>
    <row r="64" spans="1:55" ht="15">
      <c r="A64" s="4" t="s">
        <v>44</v>
      </c>
      <c r="B64" s="2"/>
      <c r="C64" s="2"/>
      <c r="D64" s="7"/>
      <c r="E64" s="3">
        <v>0</v>
      </c>
      <c r="F64" s="2"/>
      <c r="G64" s="6">
        <f>E64*$I$22</f>
        <v>0</v>
      </c>
      <c r="H64" s="2"/>
      <c r="I64" s="2"/>
      <c r="J64" s="2"/>
      <c r="K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6"/>
      <c r="AR64" s="6"/>
      <c r="AS64" s="6"/>
      <c r="AT64" s="2"/>
      <c r="AU64" s="2"/>
      <c r="AV64" s="2"/>
      <c r="AW64" s="2"/>
      <c r="AX64" s="2"/>
      <c r="AY64" s="2"/>
      <c r="AZ64" s="4"/>
      <c r="BA64" s="2"/>
      <c r="BB64" s="2"/>
      <c r="BC64" s="2"/>
    </row>
    <row r="65" spans="1:55" ht="15">
      <c r="A65" s="4" t="s">
        <v>45</v>
      </c>
      <c r="B65" s="2"/>
      <c r="C65" s="2"/>
      <c r="D65" s="7"/>
      <c r="E65" s="21"/>
      <c r="F65" s="2"/>
      <c r="G65" s="6"/>
      <c r="H65" s="2"/>
      <c r="I65" s="2"/>
      <c r="J65" s="2"/>
      <c r="K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4"/>
      <c r="AZ65" s="4"/>
      <c r="BA65" s="4"/>
      <c r="BB65" s="2"/>
      <c r="BC65" s="2"/>
    </row>
    <row r="66" spans="1:55" ht="15">
      <c r="A66" s="4" t="s">
        <v>46</v>
      </c>
      <c r="B66" s="2"/>
      <c r="C66" s="2"/>
      <c r="D66" s="7"/>
      <c r="E66" s="3">
        <v>0</v>
      </c>
      <c r="F66" s="2"/>
      <c r="G66" s="6">
        <f>E66*$I$22</f>
        <v>0</v>
      </c>
      <c r="H66" s="2"/>
      <c r="I66" s="2"/>
      <c r="J66" s="2"/>
      <c r="K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6"/>
      <c r="AR66" s="6"/>
      <c r="AS66" s="6"/>
      <c r="AT66" s="2"/>
      <c r="AU66" s="2"/>
      <c r="AV66" s="2"/>
      <c r="AW66" s="2"/>
      <c r="AX66" s="4"/>
      <c r="AY66" s="7"/>
      <c r="AZ66" s="7"/>
      <c r="BA66" s="7"/>
      <c r="BB66" s="2"/>
      <c r="BC66" s="2"/>
    </row>
    <row r="67" spans="1:55" ht="15.75" thickBot="1">
      <c r="A67" s="22" t="s">
        <v>47</v>
      </c>
      <c r="B67" s="22"/>
      <c r="C67" s="22"/>
      <c r="D67" s="22"/>
      <c r="E67" s="22"/>
      <c r="F67" s="22"/>
      <c r="G67" s="22"/>
      <c r="H67" s="22"/>
      <c r="I67" s="2"/>
      <c r="J67" s="2"/>
      <c r="K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6"/>
      <c r="AR67" s="6"/>
      <c r="AS67" s="6"/>
      <c r="AT67" s="2"/>
      <c r="AU67" s="2"/>
      <c r="AV67" s="2"/>
      <c r="AW67" s="4"/>
      <c r="AX67" s="4"/>
      <c r="AY67" s="7"/>
      <c r="AZ67" s="7"/>
      <c r="BA67" s="7"/>
      <c r="BB67" s="2"/>
      <c r="BC67" s="2"/>
    </row>
    <row r="68" spans="1:55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4"/>
      <c r="AL68" s="2"/>
      <c r="AM68" s="2"/>
      <c r="AN68" s="2"/>
      <c r="AO68" s="2"/>
      <c r="AP68" s="2"/>
      <c r="AQ68" s="6"/>
      <c r="AR68" s="6"/>
      <c r="AS68" s="6"/>
      <c r="AT68" s="2"/>
      <c r="AU68" s="2"/>
      <c r="AV68" s="2"/>
      <c r="AW68" s="2"/>
      <c r="AX68" s="4"/>
      <c r="AY68" s="7"/>
      <c r="AZ68" s="7"/>
      <c r="BA68" s="7"/>
      <c r="BB68" s="2"/>
      <c r="BC68" s="2"/>
    </row>
    <row r="69" spans="1:55" ht="15">
      <c r="A69" s="2"/>
      <c r="B69" s="4" t="s">
        <v>132</v>
      </c>
      <c r="C69" s="2"/>
      <c r="D69" s="2"/>
      <c r="E69" s="2"/>
      <c r="F69" s="2"/>
      <c r="G69" s="2"/>
      <c r="H69" s="2"/>
      <c r="I69" s="2"/>
      <c r="J69" s="2"/>
      <c r="K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6"/>
      <c r="AR69" s="6"/>
      <c r="AS69" s="6"/>
      <c r="AT69" s="2"/>
      <c r="AU69" s="2"/>
      <c r="AV69" s="2"/>
      <c r="AW69" s="2"/>
      <c r="AX69" s="2"/>
      <c r="AY69" s="2"/>
      <c r="AZ69" s="2"/>
      <c r="BA69" s="2"/>
      <c r="BB69" s="2"/>
      <c r="BC69" s="2"/>
    </row>
    <row r="70" spans="1:55" ht="15.75" thickBot="1">
      <c r="A70" s="23"/>
      <c r="B70" s="23"/>
      <c r="C70" s="23"/>
      <c r="D70" s="23"/>
      <c r="E70" s="24"/>
      <c r="F70" s="23"/>
      <c r="G70" s="25"/>
      <c r="H70" s="23"/>
      <c r="I70" s="2"/>
      <c r="J70" s="2"/>
      <c r="K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4"/>
      <c r="AN70" s="2"/>
      <c r="AO70" s="7"/>
      <c r="AP70" s="7"/>
      <c r="AQ70" s="7"/>
      <c r="AR70" s="7"/>
      <c r="AS70" s="7"/>
      <c r="AT70" s="7"/>
      <c r="AU70" s="2"/>
      <c r="AV70" s="4"/>
      <c r="AW70" s="2"/>
      <c r="AX70" s="2"/>
      <c r="AY70" s="2"/>
      <c r="AZ70" s="2"/>
      <c r="BA70" s="2"/>
      <c r="BB70" s="2"/>
      <c r="BC70" s="2"/>
    </row>
    <row r="71" spans="1:55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4"/>
      <c r="AM71" s="4"/>
      <c r="AN71" s="2"/>
      <c r="AO71" s="7"/>
      <c r="AP71" s="7"/>
      <c r="AQ71" s="7"/>
      <c r="AR71" s="7"/>
      <c r="AS71" s="7"/>
      <c r="AT71" s="7"/>
      <c r="AU71" s="2"/>
      <c r="AV71" s="2"/>
      <c r="AW71" s="2"/>
      <c r="AX71" s="2"/>
      <c r="AY71" s="2"/>
      <c r="AZ71" s="4"/>
      <c r="BA71" s="2"/>
      <c r="BB71" s="2"/>
      <c r="BC71" s="2"/>
    </row>
    <row r="72" spans="1:55" ht="15">
      <c r="A72" s="111" t="s">
        <v>122</v>
      </c>
      <c r="B72" s="112"/>
      <c r="C72" s="112"/>
      <c r="D72" s="112"/>
      <c r="E72" s="112"/>
      <c r="F72" s="112"/>
      <c r="G72" s="112"/>
      <c r="H72" s="112"/>
      <c r="I72" s="112"/>
      <c r="J72" s="2"/>
      <c r="K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7"/>
      <c r="AZ72" s="7"/>
      <c r="BA72" s="7"/>
      <c r="BB72" s="2"/>
      <c r="BC72" s="2"/>
    </row>
    <row r="73" spans="1:46" ht="15">
      <c r="A73" s="111" t="s">
        <v>129</v>
      </c>
      <c r="B73" s="111"/>
      <c r="C73" s="111"/>
      <c r="D73" s="111"/>
      <c r="E73" s="111"/>
      <c r="F73" s="111"/>
      <c r="G73" s="111"/>
      <c r="H73" s="111"/>
      <c r="I73" s="111"/>
      <c r="J73" s="2"/>
      <c r="K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4"/>
    </row>
    <row r="74" spans="11:46" ht="15">
      <c r="K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4"/>
      <c r="AN74" s="2"/>
      <c r="AO74" s="7"/>
      <c r="AP74" s="7"/>
      <c r="AQ74" s="7"/>
      <c r="AR74" s="7"/>
      <c r="AS74" s="7"/>
      <c r="AT74" s="7"/>
    </row>
    <row r="75" spans="1:46" ht="15">
      <c r="A75" s="4" t="s">
        <v>130</v>
      </c>
      <c r="B75" s="2"/>
      <c r="C75" s="2"/>
      <c r="D75" s="2"/>
      <c r="E75" s="2"/>
      <c r="F75" s="2"/>
      <c r="G75" s="2"/>
      <c r="H75" s="2"/>
      <c r="I75" s="2"/>
      <c r="K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4"/>
      <c r="AM75" s="4"/>
      <c r="AN75" s="2"/>
      <c r="AO75" s="7"/>
      <c r="AP75" s="7"/>
      <c r="AQ75" s="7"/>
      <c r="AR75" s="7"/>
      <c r="AS75" s="7"/>
      <c r="AT75" s="7"/>
    </row>
    <row r="76" spans="1:46" ht="15">
      <c r="A76" s="4" t="s">
        <v>121</v>
      </c>
      <c r="B76" s="2"/>
      <c r="C76" s="2"/>
      <c r="D76" s="2"/>
      <c r="E76" s="2"/>
      <c r="F76" s="2"/>
      <c r="G76" s="2"/>
      <c r="H76" s="2"/>
      <c r="I76" s="2"/>
      <c r="K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4"/>
      <c r="AN76" s="2"/>
      <c r="AO76" s="7"/>
      <c r="AP76" s="7"/>
      <c r="AQ76" s="7"/>
      <c r="AR76" s="7"/>
      <c r="AS76" s="7"/>
      <c r="AT76" s="7"/>
    </row>
    <row r="77" spans="1:46" ht="15">
      <c r="A77" s="2"/>
      <c r="B77" s="2"/>
      <c r="C77" s="2"/>
      <c r="D77" s="2"/>
      <c r="E77" s="2"/>
      <c r="F77" s="2"/>
      <c r="G77" s="2"/>
      <c r="H77" s="2"/>
      <c r="I77" s="92" t="s">
        <v>115</v>
      </c>
      <c r="J77" s="2"/>
      <c r="K77" s="2"/>
      <c r="X77" s="2"/>
      <c r="Y77" s="2"/>
      <c r="Z77" s="2"/>
      <c r="AA77" s="2"/>
      <c r="AB77" s="2"/>
      <c r="AC77" s="7"/>
      <c r="AD77" s="2"/>
      <c r="AE77" s="2"/>
      <c r="AF77" s="3"/>
      <c r="AG77" s="2"/>
      <c r="AH77" s="2"/>
      <c r="AI77" s="2"/>
      <c r="AJ77" s="2"/>
      <c r="AK77" s="2"/>
      <c r="AL77" s="2"/>
      <c r="AM77" s="2"/>
      <c r="AN77" s="2"/>
      <c r="AO77" s="6"/>
      <c r="AP77" s="6"/>
      <c r="AQ77" s="6"/>
      <c r="AR77" s="6"/>
      <c r="AS77" s="6"/>
      <c r="AT77" s="2"/>
    </row>
    <row r="78" spans="1:46" ht="15">
      <c r="A78" s="2"/>
      <c r="B78" s="2"/>
      <c r="C78" s="2"/>
      <c r="D78" s="2"/>
      <c r="E78" s="2"/>
      <c r="F78" s="2"/>
      <c r="G78" s="2"/>
      <c r="H78" s="2"/>
      <c r="I78" s="92" t="s">
        <v>114</v>
      </c>
      <c r="J78" s="2"/>
      <c r="K78" s="2"/>
      <c r="X78" s="2"/>
      <c r="Y78" s="2"/>
      <c r="Z78" s="2"/>
      <c r="AA78" s="2"/>
      <c r="AB78" s="2"/>
      <c r="AC78" s="7"/>
      <c r="AD78" s="2"/>
      <c r="AE78" s="2"/>
      <c r="AF78" s="3"/>
      <c r="AG78" s="2"/>
      <c r="AH78" s="2"/>
      <c r="AI78" s="2"/>
      <c r="AJ78" s="2"/>
      <c r="AK78" s="4"/>
      <c r="AL78" s="2"/>
      <c r="AM78" s="2"/>
      <c r="AN78" s="2"/>
      <c r="AO78" s="6"/>
      <c r="AP78" s="6"/>
      <c r="AQ78" s="6"/>
      <c r="AR78" s="6"/>
      <c r="AS78" s="6"/>
      <c r="AT78" s="2"/>
    </row>
    <row r="79" spans="1:46" ht="15">
      <c r="A79" s="4" t="s">
        <v>48</v>
      </c>
      <c r="B79" s="2"/>
      <c r="C79" s="2"/>
      <c r="D79" s="90" t="str">
        <f>$D$20</f>
        <v>  CORN</v>
      </c>
      <c r="E79" s="90" t="str">
        <f>$E$20</f>
        <v>BEANS</v>
      </c>
      <c r="F79" s="90" t="str">
        <f>$F$20</f>
        <v>WHEAT</v>
      </c>
      <c r="G79" s="90" t="str">
        <f>$G$20</f>
        <v>D-BEAN</v>
      </c>
      <c r="H79" s="90" t="str">
        <f>$H$20</f>
        <v>OTHER</v>
      </c>
      <c r="I79" s="92" t="s">
        <v>116</v>
      </c>
      <c r="J79" s="2"/>
      <c r="K79" s="2"/>
      <c r="X79" s="2"/>
      <c r="Y79" s="2"/>
      <c r="Z79" s="2"/>
      <c r="AA79" s="2"/>
      <c r="AB79" s="2"/>
      <c r="AC79" s="7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6"/>
      <c r="AP79" s="6"/>
      <c r="AQ79" s="6"/>
      <c r="AR79" s="6"/>
      <c r="AS79" s="6"/>
      <c r="AT79" s="2"/>
    </row>
    <row r="80" spans="1:46" ht="15">
      <c r="A80" s="4" t="s">
        <v>49</v>
      </c>
      <c r="B80" s="2"/>
      <c r="C80" s="2"/>
      <c r="D80" s="27">
        <v>50</v>
      </c>
      <c r="E80" s="27">
        <v>50</v>
      </c>
      <c r="F80" s="27">
        <v>50</v>
      </c>
      <c r="G80" s="27">
        <v>50</v>
      </c>
      <c r="H80" s="27">
        <v>0</v>
      </c>
      <c r="I80" s="27">
        <v>50</v>
      </c>
      <c r="J80" s="2"/>
      <c r="K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4"/>
    </row>
    <row r="81" spans="1:46" ht="15">
      <c r="A81" s="2"/>
      <c r="B81" s="2"/>
      <c r="C81" s="2"/>
      <c r="D81" s="28"/>
      <c r="E81" s="28"/>
      <c r="F81" s="28"/>
      <c r="G81" s="28"/>
      <c r="H81" s="28"/>
      <c r="I81" s="28"/>
      <c r="J81" s="2"/>
      <c r="K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4"/>
      <c r="AM81" s="4"/>
      <c r="AN81" s="2"/>
      <c r="AO81" s="7"/>
      <c r="AP81" s="7"/>
      <c r="AQ81" s="7"/>
      <c r="AR81" s="7"/>
      <c r="AS81" s="7"/>
      <c r="AT81" s="7"/>
    </row>
    <row r="82" spans="1:46" ht="15">
      <c r="A82" s="4" t="s">
        <v>50</v>
      </c>
      <c r="B82" s="2"/>
      <c r="C82" s="2"/>
      <c r="D82" s="28"/>
      <c r="E82" s="28"/>
      <c r="F82" s="28"/>
      <c r="G82" s="28"/>
      <c r="H82" s="28"/>
      <c r="I82" s="27"/>
      <c r="J82" s="2"/>
      <c r="K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4"/>
      <c r="AN82" s="2"/>
      <c r="AO82" s="7"/>
      <c r="AP82" s="7"/>
      <c r="AQ82" s="7"/>
      <c r="AR82" s="7"/>
      <c r="AS82" s="7"/>
      <c r="AT82" s="7"/>
    </row>
    <row r="83" spans="1:46" ht="15">
      <c r="A83" s="4" t="s">
        <v>23</v>
      </c>
      <c r="B83" s="2"/>
      <c r="C83" s="2"/>
      <c r="D83" s="27">
        <v>50</v>
      </c>
      <c r="E83" s="29">
        <v>50</v>
      </c>
      <c r="F83" s="29">
        <v>50</v>
      </c>
      <c r="G83" s="29">
        <v>50</v>
      </c>
      <c r="H83" s="29">
        <v>50</v>
      </c>
      <c r="I83" s="27"/>
      <c r="J83" s="2"/>
      <c r="K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1:46" ht="15">
      <c r="A84" s="4" t="s">
        <v>24</v>
      </c>
      <c r="B84" s="2"/>
      <c r="C84" s="2"/>
      <c r="D84" s="27">
        <v>0</v>
      </c>
      <c r="E84" s="29">
        <v>0</v>
      </c>
      <c r="F84" s="29">
        <v>0</v>
      </c>
      <c r="G84" s="29">
        <v>0</v>
      </c>
      <c r="H84" s="29">
        <v>0</v>
      </c>
      <c r="I84" s="27"/>
      <c r="J84" s="2"/>
      <c r="K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4"/>
      <c r="AL84" s="2"/>
      <c r="AM84" s="2"/>
      <c r="AN84" s="2"/>
      <c r="AO84" s="2"/>
      <c r="AP84" s="2"/>
      <c r="AQ84" s="2"/>
      <c r="AR84" s="2"/>
      <c r="AS84" s="2"/>
      <c r="AT84" s="2"/>
    </row>
    <row r="85" spans="1:46" ht="15">
      <c r="A85" s="4" t="s">
        <v>25</v>
      </c>
      <c r="B85" s="2"/>
      <c r="C85" s="2"/>
      <c r="D85" s="27">
        <v>50</v>
      </c>
      <c r="E85" s="29">
        <v>50</v>
      </c>
      <c r="F85" s="29">
        <v>50</v>
      </c>
      <c r="G85" s="29">
        <v>50</v>
      </c>
      <c r="H85" s="29">
        <v>50</v>
      </c>
      <c r="I85" s="27"/>
      <c r="J85" s="2"/>
      <c r="K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</row>
    <row r="86" spans="1:46" ht="15">
      <c r="A86" s="4" t="s">
        <v>26</v>
      </c>
      <c r="B86" s="2"/>
      <c r="C86" s="2"/>
      <c r="D86" s="27">
        <v>50</v>
      </c>
      <c r="E86" s="29">
        <v>50</v>
      </c>
      <c r="F86" s="29">
        <v>50</v>
      </c>
      <c r="G86" s="29">
        <v>50</v>
      </c>
      <c r="H86" s="29">
        <v>50</v>
      </c>
      <c r="I86" s="29"/>
      <c r="J86" s="2"/>
      <c r="K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4"/>
    </row>
    <row r="87" spans="1:46" ht="15">
      <c r="A87" s="4" t="s">
        <v>27</v>
      </c>
      <c r="B87" s="2"/>
      <c r="C87" s="2"/>
      <c r="D87" s="27">
        <v>50</v>
      </c>
      <c r="E87" s="29">
        <v>50</v>
      </c>
      <c r="F87" s="29">
        <v>50</v>
      </c>
      <c r="G87" s="29">
        <v>50</v>
      </c>
      <c r="H87" s="29">
        <v>50</v>
      </c>
      <c r="I87" s="27"/>
      <c r="J87" s="2"/>
      <c r="K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4"/>
      <c r="AN87" s="2"/>
      <c r="AO87" s="7"/>
      <c r="AP87" s="7"/>
      <c r="AQ87" s="7"/>
      <c r="AR87" s="7"/>
      <c r="AS87" s="7"/>
      <c r="AT87" s="7"/>
    </row>
    <row r="88" spans="1:46" ht="15">
      <c r="A88" s="4" t="s">
        <v>28</v>
      </c>
      <c r="B88" s="2"/>
      <c r="C88" s="2"/>
      <c r="D88" s="27">
        <v>100</v>
      </c>
      <c r="E88" s="29">
        <v>100</v>
      </c>
      <c r="F88" s="29">
        <v>100</v>
      </c>
      <c r="G88" s="29">
        <v>100</v>
      </c>
      <c r="H88" s="29">
        <v>100</v>
      </c>
      <c r="I88" s="27"/>
      <c r="J88" s="2"/>
      <c r="K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4"/>
      <c r="AM88" s="4"/>
      <c r="AN88" s="2"/>
      <c r="AO88" s="7"/>
      <c r="AP88" s="7"/>
      <c r="AQ88" s="7"/>
      <c r="AR88" s="7"/>
      <c r="AS88" s="7"/>
      <c r="AT88" s="7"/>
    </row>
    <row r="89" spans="1:46" ht="15">
      <c r="A89" s="4" t="s">
        <v>29</v>
      </c>
      <c r="B89" s="2"/>
      <c r="C89" s="2"/>
      <c r="D89" s="27">
        <v>100</v>
      </c>
      <c r="E89" s="29">
        <v>100</v>
      </c>
      <c r="F89" s="29">
        <v>100</v>
      </c>
      <c r="G89" s="29">
        <v>100</v>
      </c>
      <c r="H89" s="29">
        <v>100</v>
      </c>
      <c r="I89" s="27"/>
      <c r="J89" s="2"/>
      <c r="K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4"/>
      <c r="AN89" s="2"/>
      <c r="AO89" s="7"/>
      <c r="AP89" s="7"/>
      <c r="AQ89" s="7"/>
      <c r="AR89" s="7"/>
      <c r="AS89" s="7"/>
      <c r="AT89" s="7"/>
    </row>
    <row r="90" spans="1:46" ht="15">
      <c r="A90" s="4" t="s">
        <v>30</v>
      </c>
      <c r="B90" s="2"/>
      <c r="C90" s="2"/>
      <c r="D90" s="27">
        <v>50</v>
      </c>
      <c r="E90" s="29">
        <v>50</v>
      </c>
      <c r="F90" s="29">
        <v>50</v>
      </c>
      <c r="G90" s="29">
        <v>50</v>
      </c>
      <c r="H90" s="29">
        <v>50</v>
      </c>
      <c r="I90" s="29"/>
      <c r="J90" s="2"/>
      <c r="K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</row>
    <row r="91" spans="1:46" ht="15">
      <c r="A91" s="4" t="s">
        <v>31</v>
      </c>
      <c r="B91" s="2"/>
      <c r="C91" s="2"/>
      <c r="D91" s="27">
        <v>50</v>
      </c>
      <c r="E91" s="29">
        <v>50</v>
      </c>
      <c r="F91" s="29">
        <v>50</v>
      </c>
      <c r="G91" s="29">
        <v>50</v>
      </c>
      <c r="H91" s="29">
        <v>50</v>
      </c>
      <c r="I91" s="27"/>
      <c r="J91" s="2"/>
      <c r="K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4"/>
      <c r="AL91" s="2"/>
      <c r="AM91" s="2"/>
      <c r="AN91" s="2"/>
      <c r="AO91" s="2"/>
      <c r="AP91" s="2"/>
      <c r="AQ91" s="2"/>
      <c r="AR91" s="2"/>
      <c r="AS91" s="2"/>
      <c r="AT91" s="2"/>
    </row>
    <row r="92" spans="1:46" ht="15" customHeight="1">
      <c r="A92" s="4" t="s">
        <v>51</v>
      </c>
      <c r="B92" s="2"/>
      <c r="C92" s="2"/>
      <c r="D92" s="27">
        <v>50</v>
      </c>
      <c r="E92" s="29">
        <v>50</v>
      </c>
      <c r="F92" s="29">
        <v>50</v>
      </c>
      <c r="G92" s="29">
        <v>50</v>
      </c>
      <c r="H92" s="29">
        <v>50</v>
      </c>
      <c r="I92" s="27"/>
      <c r="J92" s="2"/>
      <c r="K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4"/>
      <c r="AP92" s="2"/>
      <c r="AQ92" s="2"/>
      <c r="AR92" s="2"/>
      <c r="AS92" s="2"/>
      <c r="AT92" s="2"/>
    </row>
    <row r="93" spans="1:46" ht="15" customHeight="1">
      <c r="A93" s="4" t="s">
        <v>52</v>
      </c>
      <c r="B93" s="2"/>
      <c r="C93" s="2"/>
      <c r="D93" s="27">
        <v>50</v>
      </c>
      <c r="E93" s="29">
        <v>50</v>
      </c>
      <c r="F93" s="29">
        <v>50</v>
      </c>
      <c r="G93" s="29">
        <v>50</v>
      </c>
      <c r="H93" s="29">
        <v>50</v>
      </c>
      <c r="I93" s="27"/>
      <c r="J93" s="2"/>
      <c r="K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4"/>
      <c r="AO93" s="4"/>
      <c r="AP93" s="4"/>
      <c r="AQ93" s="2"/>
      <c r="AR93" s="2"/>
      <c r="AS93" s="2"/>
      <c r="AT93" s="2"/>
    </row>
    <row r="94" spans="1:46" ht="15" customHeight="1">
      <c r="A94" s="4"/>
      <c r="B94" s="2"/>
      <c r="C94" s="2"/>
      <c r="D94" s="27"/>
      <c r="E94" s="29"/>
      <c r="F94" s="29"/>
      <c r="G94" s="29"/>
      <c r="H94" s="29"/>
      <c r="I94" s="27"/>
      <c r="J94" s="2"/>
      <c r="K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4"/>
      <c r="AO94" s="4"/>
      <c r="AP94" s="4"/>
      <c r="AQ94" s="2"/>
      <c r="AR94" s="2"/>
      <c r="AS94" s="2"/>
      <c r="AT94" s="2"/>
    </row>
    <row r="95" spans="1:46" ht="15" customHeight="1">
      <c r="A95" s="111" t="s">
        <v>131</v>
      </c>
      <c r="B95" s="111"/>
      <c r="C95" s="111"/>
      <c r="D95" s="111"/>
      <c r="E95" s="111"/>
      <c r="F95" s="111"/>
      <c r="G95" s="111"/>
      <c r="H95" s="111"/>
      <c r="I95" s="111"/>
      <c r="J95" s="2"/>
      <c r="K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4"/>
      <c r="AO95" s="4"/>
      <c r="AP95" s="4"/>
      <c r="AQ95" s="2"/>
      <c r="AR95" s="2"/>
      <c r="AS95" s="2"/>
      <c r="AT95" s="2"/>
    </row>
    <row r="96" spans="1:46" ht="15" customHeight="1">
      <c r="A96" s="4" t="s">
        <v>134</v>
      </c>
      <c r="B96" s="2"/>
      <c r="C96" s="2"/>
      <c r="D96" s="27"/>
      <c r="E96" s="29"/>
      <c r="F96" s="29"/>
      <c r="G96" s="29"/>
      <c r="H96" s="29"/>
      <c r="I96" s="27"/>
      <c r="J96" s="2"/>
      <c r="K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4"/>
      <c r="AO96" s="4"/>
      <c r="AP96" s="4"/>
      <c r="AQ96" s="2"/>
      <c r="AR96" s="2"/>
      <c r="AS96" s="2"/>
      <c r="AT96" s="2"/>
    </row>
    <row r="97" spans="1:46" ht="15" customHeight="1">
      <c r="A97" s="4" t="s">
        <v>136</v>
      </c>
      <c r="B97" s="2"/>
      <c r="C97" s="2"/>
      <c r="D97" s="27"/>
      <c r="E97" s="29"/>
      <c r="F97" s="29"/>
      <c r="G97" s="29"/>
      <c r="H97" s="29"/>
      <c r="I97" s="27"/>
      <c r="J97" s="2"/>
      <c r="K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4"/>
      <c r="AO97" s="4"/>
      <c r="AP97" s="4"/>
      <c r="AQ97" s="2"/>
      <c r="AR97" s="2"/>
      <c r="AS97" s="2"/>
      <c r="AT97" s="2"/>
    </row>
    <row r="98" spans="1:46" ht="15" customHeight="1">
      <c r="A98" s="4"/>
      <c r="B98" s="2"/>
      <c r="C98" s="2"/>
      <c r="D98" s="27"/>
      <c r="E98" s="29"/>
      <c r="F98" s="29"/>
      <c r="G98" s="29"/>
      <c r="H98" s="29"/>
      <c r="I98" s="27"/>
      <c r="J98" s="2"/>
      <c r="K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4"/>
      <c r="AO98" s="4"/>
      <c r="AP98" s="4"/>
      <c r="AQ98" s="2"/>
      <c r="AR98" s="2"/>
      <c r="AS98" s="2"/>
      <c r="AT98" s="2"/>
    </row>
    <row r="99" spans="1:46" ht="15" customHeight="1" thickBot="1">
      <c r="A99" s="4" t="s">
        <v>133</v>
      </c>
      <c r="B99" s="2"/>
      <c r="C99" s="2"/>
      <c r="D99" s="97">
        <v>0</v>
      </c>
      <c r="E99" s="97">
        <v>0</v>
      </c>
      <c r="F99" s="97">
        <v>0</v>
      </c>
      <c r="G99" s="97">
        <v>0</v>
      </c>
      <c r="H99" s="97">
        <v>0</v>
      </c>
      <c r="I99" s="27"/>
      <c r="J99" s="2"/>
      <c r="K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4"/>
      <c r="AO99" s="4"/>
      <c r="AP99" s="4"/>
      <c r="AQ99" s="2"/>
      <c r="AR99" s="2"/>
      <c r="AS99" s="2"/>
      <c r="AT99" s="2"/>
    </row>
    <row r="100" spans="1:46" ht="12" customHeight="1" thickBot="1" thickTop="1">
      <c r="A100" s="30"/>
      <c r="B100" s="31"/>
      <c r="C100" s="31"/>
      <c r="D100" s="32"/>
      <c r="E100" s="33"/>
      <c r="F100" s="33"/>
      <c r="G100" s="33"/>
      <c r="H100" s="33"/>
      <c r="I100" s="34"/>
      <c r="J100" s="2"/>
      <c r="K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4"/>
      <c r="AN100" s="7"/>
      <c r="AO100" s="7"/>
      <c r="AP100" s="7"/>
      <c r="AQ100" s="2"/>
      <c r="AR100" s="2"/>
      <c r="AS100" s="2"/>
      <c r="AT100" s="2"/>
    </row>
    <row r="101" spans="1:46" ht="12" customHeight="1" thickTop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4"/>
      <c r="AM101" s="4"/>
      <c r="AN101" s="7"/>
      <c r="AO101" s="7"/>
      <c r="AP101" s="7"/>
      <c r="AQ101" s="2"/>
      <c r="AR101" s="2"/>
      <c r="AS101" s="2"/>
      <c r="AT101" s="2"/>
    </row>
    <row r="102" spans="1:46" ht="17.25" customHeight="1">
      <c r="A102" s="111" t="s">
        <v>123</v>
      </c>
      <c r="B102" s="111"/>
      <c r="C102" s="111"/>
      <c r="D102" s="111"/>
      <c r="E102" s="111"/>
      <c r="F102" s="111"/>
      <c r="G102" s="111"/>
      <c r="H102" s="111"/>
      <c r="I102" s="111"/>
      <c r="J102" s="2"/>
      <c r="K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10:46" ht="12" customHeight="1">
      <c r="J103" s="2"/>
      <c r="K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4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1:46" ht="12" customHeight="1">
      <c r="A104" s="4" t="s">
        <v>53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4"/>
      <c r="AP104" s="2"/>
      <c r="AQ104" s="2"/>
      <c r="AR104" s="2"/>
      <c r="AS104" s="2"/>
      <c r="AT104" s="2"/>
    </row>
    <row r="105" spans="1:46" ht="12" customHeight="1">
      <c r="A105" s="4" t="s">
        <v>54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4"/>
      <c r="AO105" s="4"/>
      <c r="AP105" s="4"/>
      <c r="AQ105" s="2"/>
      <c r="AR105" s="2"/>
      <c r="AS105" s="2"/>
      <c r="AT105" s="2"/>
    </row>
    <row r="106" spans="1:45" ht="15">
      <c r="A106" s="4" t="s">
        <v>98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</row>
    <row r="107" spans="1:45" ht="12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</row>
    <row r="108" spans="1:45" ht="15.75" thickBot="1">
      <c r="A108" s="4" t="s">
        <v>55</v>
      </c>
      <c r="B108" s="2"/>
      <c r="C108" s="2"/>
      <c r="D108" s="3">
        <v>0</v>
      </c>
      <c r="E108" s="21"/>
      <c r="F108" s="2"/>
      <c r="G108" s="35"/>
      <c r="H108" s="2"/>
      <c r="I108" s="2"/>
      <c r="J108" s="2"/>
      <c r="K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</row>
    <row r="109" spans="1:45" ht="12" customHeight="1" thickBot="1" thickTop="1">
      <c r="A109" s="30"/>
      <c r="B109" s="31"/>
      <c r="C109" s="31"/>
      <c r="D109" s="31"/>
      <c r="E109" s="31"/>
      <c r="F109" s="31"/>
      <c r="G109" s="31"/>
      <c r="H109" s="31"/>
      <c r="I109" s="36"/>
      <c r="J109" s="2"/>
      <c r="K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</row>
    <row r="110" spans="10:45" ht="15.75" thickTop="1">
      <c r="J110" s="2"/>
      <c r="K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</row>
    <row r="111" spans="10:45" ht="15">
      <c r="J111" s="2"/>
      <c r="K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</row>
    <row r="112" spans="10:45" ht="15">
      <c r="J112" s="2"/>
      <c r="K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</row>
    <row r="113" spans="10:45" ht="15">
      <c r="J113" s="2"/>
      <c r="K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</row>
    <row r="114" spans="10:45" ht="15"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</row>
    <row r="115" spans="10:45" ht="15"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</row>
    <row r="116" spans="10:27" ht="15"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0:16" ht="15">
      <c r="J117" s="2"/>
      <c r="K117" s="2"/>
      <c r="L117" s="2"/>
      <c r="M117" s="2"/>
      <c r="N117" s="2"/>
      <c r="O117" s="2"/>
      <c r="P117" s="2"/>
    </row>
    <row r="118" spans="10:16" ht="15">
      <c r="J118" s="2"/>
      <c r="K118" s="2"/>
      <c r="L118" s="2"/>
      <c r="M118" s="2"/>
      <c r="N118" s="2"/>
      <c r="O118" s="2"/>
      <c r="P118" s="2"/>
    </row>
    <row r="119" spans="10:16" ht="15">
      <c r="J119" s="2"/>
      <c r="K119" s="2"/>
      <c r="L119" s="2"/>
      <c r="M119" s="2"/>
      <c r="N119" s="2"/>
      <c r="O119" s="2"/>
      <c r="P119" s="2"/>
    </row>
    <row r="120" spans="10:16" ht="15">
      <c r="J120" s="2"/>
      <c r="K120" s="2"/>
      <c r="L120" s="2"/>
      <c r="M120" s="2"/>
      <c r="N120" s="2"/>
      <c r="O120" s="2"/>
      <c r="P120" s="2"/>
    </row>
    <row r="121" spans="10:16" ht="15">
      <c r="J121" s="2"/>
      <c r="K121" s="2"/>
      <c r="L121" s="2"/>
      <c r="M121" s="2"/>
      <c r="N121" s="2"/>
      <c r="O121" s="2"/>
      <c r="P121" s="2"/>
    </row>
    <row r="122" spans="10:16" ht="15">
      <c r="J122" s="2"/>
      <c r="K122" s="2"/>
      <c r="L122" s="2"/>
      <c r="M122" s="2"/>
      <c r="N122" s="2"/>
      <c r="O122" s="2"/>
      <c r="P122" s="2"/>
    </row>
    <row r="123" spans="10:16" ht="15">
      <c r="J123" s="2"/>
      <c r="K123" s="2"/>
      <c r="L123" s="2"/>
      <c r="M123" s="2"/>
      <c r="N123" s="2"/>
      <c r="O123" s="2"/>
      <c r="P123" s="2"/>
    </row>
    <row r="124" spans="10:16" ht="15">
      <c r="J124" s="2"/>
      <c r="K124" s="2"/>
      <c r="L124" s="2"/>
      <c r="M124" s="2"/>
      <c r="N124" s="2"/>
      <c r="O124" s="2"/>
      <c r="P124" s="2"/>
    </row>
    <row r="125" spans="10:16" ht="15">
      <c r="J125" s="2"/>
      <c r="K125" s="2"/>
      <c r="L125" s="2"/>
      <c r="M125" s="2"/>
      <c r="N125" s="2"/>
      <c r="O125" s="2"/>
      <c r="P125" s="2"/>
    </row>
    <row r="126" spans="10:16" ht="15">
      <c r="J126" s="2"/>
      <c r="K126" s="2"/>
      <c r="L126" s="2"/>
      <c r="M126" s="2"/>
      <c r="N126" s="2"/>
      <c r="O126" s="2"/>
      <c r="P126" s="2"/>
    </row>
    <row r="127" spans="10:16" ht="15">
      <c r="J127" s="2"/>
      <c r="K127" s="2"/>
      <c r="L127" s="2"/>
      <c r="M127" s="2"/>
      <c r="N127" s="2"/>
      <c r="O127" s="2"/>
      <c r="P127" s="2"/>
    </row>
    <row r="128" spans="10:16" ht="15">
      <c r="J128" s="2"/>
      <c r="K128" s="2"/>
      <c r="L128" s="2"/>
      <c r="M128" s="2"/>
      <c r="N128" s="2"/>
      <c r="O128" s="2"/>
      <c r="P128" s="2"/>
    </row>
    <row r="129" spans="10:16" ht="15">
      <c r="J129" s="2"/>
      <c r="K129" s="2"/>
      <c r="L129" s="2"/>
      <c r="M129" s="2"/>
      <c r="N129" s="2"/>
      <c r="O129" s="2"/>
      <c r="P129" s="2"/>
    </row>
    <row r="130" spans="10:16" ht="15">
      <c r="J130" s="2"/>
      <c r="K130" s="2"/>
      <c r="L130" s="2"/>
      <c r="M130" s="2"/>
      <c r="N130" s="2"/>
      <c r="O130" s="2"/>
      <c r="P130" s="2"/>
    </row>
    <row r="131" spans="10:16" ht="15">
      <c r="J131" s="2"/>
      <c r="K131" s="2"/>
      <c r="L131" s="2"/>
      <c r="M131" s="2"/>
      <c r="N131" s="2"/>
      <c r="O131" s="2"/>
      <c r="P131" s="2"/>
    </row>
    <row r="132" spans="10:16" ht="15">
      <c r="J132" s="2"/>
      <c r="K132" s="2"/>
      <c r="L132" s="2"/>
      <c r="M132" s="2"/>
      <c r="N132" s="2"/>
      <c r="O132" s="2"/>
      <c r="P132" s="2"/>
    </row>
    <row r="133" spans="10:16" ht="15">
      <c r="J133" s="2"/>
      <c r="K133" s="2"/>
      <c r="L133" s="2"/>
      <c r="M133" s="2"/>
      <c r="N133" s="2"/>
      <c r="O133" s="2"/>
      <c r="P133" s="2"/>
    </row>
    <row r="134" spans="10:16" ht="15">
      <c r="J134" s="2"/>
      <c r="K134" s="2"/>
      <c r="L134" s="2"/>
      <c r="M134" s="2"/>
      <c r="N134" s="2"/>
      <c r="O134" s="2"/>
      <c r="P134" s="2"/>
    </row>
    <row r="135" spans="10:16" ht="15">
      <c r="J135" s="2"/>
      <c r="K135" s="2"/>
      <c r="L135" s="2"/>
      <c r="M135" s="2"/>
      <c r="N135" s="2"/>
      <c r="O135" s="2"/>
      <c r="P135" s="2"/>
    </row>
    <row r="136" spans="10:16" ht="15">
      <c r="J136" s="2"/>
      <c r="K136" s="2"/>
      <c r="L136" s="2"/>
      <c r="M136" s="2"/>
      <c r="N136" s="2"/>
      <c r="O136" s="2"/>
      <c r="P136" s="2"/>
    </row>
    <row r="137" spans="10:16" ht="15">
      <c r="J137" s="2"/>
      <c r="K137" s="2"/>
      <c r="L137" s="2"/>
      <c r="M137" s="2"/>
      <c r="N137" s="2"/>
      <c r="O137" s="2"/>
      <c r="P137" s="2"/>
    </row>
    <row r="138" spans="10:16" ht="15">
      <c r="J138" s="2"/>
      <c r="K138" s="2"/>
      <c r="L138" s="2"/>
      <c r="M138" s="2"/>
      <c r="N138" s="2"/>
      <c r="O138" s="2"/>
      <c r="P138" s="2"/>
    </row>
    <row r="139" spans="10:16" ht="15">
      <c r="J139" s="2"/>
      <c r="K139" s="2"/>
      <c r="L139" s="2"/>
      <c r="M139" s="2"/>
      <c r="N139" s="2"/>
      <c r="O139" s="2"/>
      <c r="P139" s="2"/>
    </row>
    <row r="140" spans="10:23" ht="15"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0:23" ht="15"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0:23" ht="15"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0:23" ht="15"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0:23" ht="15"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0:23" ht="15"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0:23" ht="15"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0:23" ht="15"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0:23" ht="15"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0:23" ht="15">
      <c r="J149" s="6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0:23" ht="15"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0:23" ht="15"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0:23" ht="15"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0:23" ht="15"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0:23" ht="15"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0:23" ht="15"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6"/>
      <c r="U155" s="6"/>
      <c r="V155" s="6"/>
      <c r="W155" s="6"/>
    </row>
    <row r="156" spans="10:23" ht="15"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0:23" ht="15"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6"/>
      <c r="U157" s="6"/>
      <c r="V157" s="6"/>
      <c r="W157" s="6"/>
    </row>
    <row r="158" spans="10:23" ht="15"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0:23" ht="15"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0:23" ht="15"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0:23" ht="15"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0:23" ht="15"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0:23" ht="15"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0:23" ht="15"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0:23" ht="15"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0:23" ht="15"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0:23" ht="15"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0:23" ht="15"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0:23" ht="15"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0:23" ht="15"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0:23" ht="15"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0:23" ht="15"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0:17" ht="15">
      <c r="J173" s="2"/>
      <c r="K173" s="2"/>
      <c r="L173" s="2"/>
      <c r="M173" s="2"/>
      <c r="N173" s="2"/>
      <c r="O173" s="2"/>
      <c r="P173" s="2"/>
      <c r="Q173" s="2"/>
    </row>
    <row r="174" spans="10:17" ht="15">
      <c r="J174" s="2"/>
      <c r="K174" s="2"/>
      <c r="L174" s="2"/>
      <c r="M174" s="2"/>
      <c r="N174" s="2"/>
      <c r="O174" s="2"/>
      <c r="P174" s="2"/>
      <c r="Q174" s="2"/>
    </row>
    <row r="175" spans="10:17" ht="15">
      <c r="J175" s="2"/>
      <c r="K175" s="2"/>
      <c r="L175" s="2"/>
      <c r="M175" s="2"/>
      <c r="N175" s="2"/>
      <c r="O175" s="2"/>
      <c r="P175" s="2"/>
      <c r="Q175" s="2"/>
    </row>
    <row r="176" spans="10:17" ht="15">
      <c r="J176" s="2"/>
      <c r="K176" s="2"/>
      <c r="L176" s="2"/>
      <c r="M176" s="2"/>
      <c r="N176" s="2"/>
      <c r="O176" s="2"/>
      <c r="P176" s="2"/>
      <c r="Q176" s="2"/>
    </row>
    <row r="177" spans="10:17" ht="15">
      <c r="J177" s="2"/>
      <c r="K177" s="2"/>
      <c r="L177" s="2"/>
      <c r="M177" s="2"/>
      <c r="N177" s="2"/>
      <c r="O177" s="2"/>
      <c r="P177" s="2"/>
      <c r="Q177" s="2"/>
    </row>
    <row r="178" spans="10:17" ht="15">
      <c r="J178" s="2"/>
      <c r="K178" s="2"/>
      <c r="L178" s="2"/>
      <c r="M178" s="2"/>
      <c r="N178" s="2"/>
      <c r="O178" s="2"/>
      <c r="P178" s="2"/>
      <c r="Q178" s="2"/>
    </row>
    <row r="179" spans="10:17" ht="15">
      <c r="J179" s="2"/>
      <c r="K179" s="2"/>
      <c r="L179" s="2"/>
      <c r="M179" s="2"/>
      <c r="N179" s="2"/>
      <c r="O179" s="2"/>
      <c r="P179" s="2"/>
      <c r="Q179" s="2"/>
    </row>
    <row r="180" spans="10:17" ht="15">
      <c r="J180" s="2"/>
      <c r="K180" s="2"/>
      <c r="L180" s="2"/>
      <c r="M180" s="2"/>
      <c r="N180" s="2"/>
      <c r="O180" s="2"/>
      <c r="P180" s="2"/>
      <c r="Q180" s="2"/>
    </row>
    <row r="181" spans="10:17" ht="15">
      <c r="J181" s="2"/>
      <c r="K181" s="2"/>
      <c r="L181" s="2"/>
      <c r="M181" s="2"/>
      <c r="N181" s="2"/>
      <c r="O181" s="2"/>
      <c r="P181" s="2"/>
      <c r="Q181" s="2"/>
    </row>
    <row r="182" spans="10:17" ht="15">
      <c r="J182" s="2"/>
      <c r="K182" s="2"/>
      <c r="L182" s="2"/>
      <c r="M182" s="2"/>
      <c r="N182" s="2"/>
      <c r="O182" s="2"/>
      <c r="P182" s="2"/>
      <c r="Q182" s="2"/>
    </row>
    <row r="183" spans="10:17" ht="15">
      <c r="J183" s="2"/>
      <c r="K183" s="2"/>
      <c r="L183" s="2"/>
      <c r="M183" s="2"/>
      <c r="N183" s="2"/>
      <c r="O183" s="2"/>
      <c r="P183" s="2"/>
      <c r="Q183" s="2"/>
    </row>
    <row r="184" spans="10:17" ht="15">
      <c r="J184" s="2"/>
      <c r="K184" s="2"/>
      <c r="L184" s="2"/>
      <c r="M184" s="2"/>
      <c r="N184" s="2"/>
      <c r="O184" s="2"/>
      <c r="P184" s="2"/>
      <c r="Q184" s="2"/>
    </row>
    <row r="185" spans="10:17" ht="15">
      <c r="J185" s="2"/>
      <c r="K185" s="2"/>
      <c r="L185" s="2"/>
      <c r="M185" s="2"/>
      <c r="N185" s="2"/>
      <c r="O185" s="2"/>
      <c r="P185" s="2"/>
      <c r="Q185" s="2"/>
    </row>
    <row r="186" spans="10:17" ht="15">
      <c r="J186" s="2"/>
      <c r="K186" s="2"/>
      <c r="L186" s="2"/>
      <c r="M186" s="2"/>
      <c r="N186" s="2"/>
      <c r="O186" s="2"/>
      <c r="P186" s="2"/>
      <c r="Q186" s="2"/>
    </row>
    <row r="187" spans="10:17" ht="15">
      <c r="J187" s="2"/>
      <c r="K187" s="2"/>
      <c r="L187" s="2"/>
      <c r="M187" s="2"/>
      <c r="N187" s="2"/>
      <c r="O187" s="2"/>
      <c r="P187" s="2"/>
      <c r="Q187" s="2"/>
    </row>
    <row r="188" spans="10:17" ht="15">
      <c r="J188" s="2"/>
      <c r="K188" s="2"/>
      <c r="L188" s="2"/>
      <c r="M188" s="2"/>
      <c r="N188" s="2"/>
      <c r="O188" s="2"/>
      <c r="P188" s="2"/>
      <c r="Q188" s="2"/>
    </row>
    <row r="189" spans="10:17" ht="15">
      <c r="J189" s="2"/>
      <c r="K189" s="2"/>
      <c r="L189" s="2"/>
      <c r="M189" s="2"/>
      <c r="N189" s="2"/>
      <c r="O189" s="2"/>
      <c r="P189" s="2"/>
      <c r="Q189" s="2"/>
    </row>
    <row r="190" spans="10:17" ht="15">
      <c r="J190" s="2"/>
      <c r="K190" s="2"/>
      <c r="L190" s="2"/>
      <c r="M190" s="2"/>
      <c r="N190" s="2"/>
      <c r="O190" s="2"/>
      <c r="P190" s="2"/>
      <c r="Q190" s="2"/>
    </row>
    <row r="191" spans="10:17" ht="15">
      <c r="J191" s="2"/>
      <c r="K191" s="2"/>
      <c r="L191" s="2"/>
      <c r="M191" s="2"/>
      <c r="N191" s="2"/>
      <c r="O191" s="2"/>
      <c r="P191" s="2"/>
      <c r="Q191" s="2"/>
    </row>
    <row r="192" spans="10:17" ht="15">
      <c r="J192" s="2"/>
      <c r="K192" s="2"/>
      <c r="L192" s="2"/>
      <c r="M192" s="2"/>
      <c r="N192" s="2"/>
      <c r="O192" s="2"/>
      <c r="P192" s="2"/>
      <c r="Q192" s="2"/>
    </row>
    <row r="193" spans="10:17" ht="15">
      <c r="J193" s="2"/>
      <c r="K193" s="2"/>
      <c r="L193" s="2"/>
      <c r="M193" s="2"/>
      <c r="N193" s="2"/>
      <c r="O193" s="2"/>
      <c r="P193" s="2"/>
      <c r="Q193" s="2"/>
    </row>
    <row r="194" spans="10:17" ht="15">
      <c r="J194" s="2"/>
      <c r="K194" s="2"/>
      <c r="L194" s="2"/>
      <c r="M194" s="2"/>
      <c r="N194" s="2"/>
      <c r="O194" s="2"/>
      <c r="P194" s="2"/>
      <c r="Q194" s="2"/>
    </row>
    <row r="195" spans="10:17" ht="15">
      <c r="J195" s="2"/>
      <c r="K195" s="2"/>
      <c r="L195" s="2"/>
      <c r="M195" s="2"/>
      <c r="N195" s="2"/>
      <c r="O195" s="2"/>
      <c r="P195" s="2"/>
      <c r="Q195" s="2"/>
    </row>
    <row r="196" spans="10:17" ht="15">
      <c r="J196" s="2"/>
      <c r="K196" s="2"/>
      <c r="L196" s="2"/>
      <c r="M196" s="2"/>
      <c r="N196" s="2"/>
      <c r="O196" s="2"/>
      <c r="P196" s="2"/>
      <c r="Q196" s="2"/>
    </row>
    <row r="197" spans="10:17" ht="15">
      <c r="J197" s="2"/>
      <c r="K197" s="2"/>
      <c r="L197" s="2"/>
      <c r="M197" s="2"/>
      <c r="N197" s="2"/>
      <c r="O197" s="2"/>
      <c r="P197" s="2"/>
      <c r="Q197" s="2"/>
    </row>
    <row r="198" spans="10:17" ht="15">
      <c r="J198" s="2"/>
      <c r="K198" s="2"/>
      <c r="L198" s="2"/>
      <c r="M198" s="2"/>
      <c r="N198" s="2"/>
      <c r="O198" s="2"/>
      <c r="P198" s="2"/>
      <c r="Q198" s="2"/>
    </row>
    <row r="199" spans="10:17" ht="15">
      <c r="J199" s="2"/>
      <c r="K199" s="2"/>
      <c r="L199" s="2"/>
      <c r="M199" s="2"/>
      <c r="N199" s="2"/>
      <c r="O199" s="2"/>
      <c r="P199" s="2"/>
      <c r="Q199" s="2"/>
    </row>
    <row r="200" spans="10:17" ht="15">
      <c r="J200" s="2"/>
      <c r="K200" s="2"/>
      <c r="L200" s="2"/>
      <c r="M200" s="2"/>
      <c r="N200" s="2"/>
      <c r="O200" s="2"/>
      <c r="P200" s="2"/>
      <c r="Q200" s="2"/>
    </row>
    <row r="201" spans="10:17" ht="15">
      <c r="J201" s="2"/>
      <c r="K201" s="2"/>
      <c r="L201" s="2"/>
      <c r="M201" s="2"/>
      <c r="N201" s="2"/>
      <c r="O201" s="2"/>
      <c r="P201" s="2"/>
      <c r="Q201" s="2"/>
    </row>
    <row r="202" spans="10:17" ht="15">
      <c r="J202" s="2"/>
      <c r="K202" s="2"/>
      <c r="L202" s="2"/>
      <c r="M202" s="2"/>
      <c r="N202" s="2"/>
      <c r="O202" s="2"/>
      <c r="P202" s="2"/>
      <c r="Q202" s="2"/>
    </row>
    <row r="203" spans="10:17" ht="15">
      <c r="J203" s="2"/>
      <c r="K203" s="2"/>
      <c r="L203" s="2"/>
      <c r="M203" s="2"/>
      <c r="N203" s="2"/>
      <c r="O203" s="2"/>
      <c r="P203" s="2"/>
      <c r="Q203" s="2"/>
    </row>
    <row r="204" spans="10:17" ht="15">
      <c r="J204" s="2"/>
      <c r="K204" s="2"/>
      <c r="L204" s="2"/>
      <c r="M204" s="2"/>
      <c r="N204" s="2"/>
      <c r="O204" s="2"/>
      <c r="P204" s="2"/>
      <c r="Q204" s="2"/>
    </row>
    <row r="205" spans="10:28" ht="15"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0:28" ht="15"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0:28" ht="15"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0:28" ht="15"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0:28" ht="15"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0:28" ht="15"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0:28" ht="15"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0:28" ht="15"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0:28" ht="15"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0:28" ht="15"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0:28" ht="15"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0:28" ht="15"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8"/>
      <c r="AA216" s="49"/>
      <c r="AB216" s="48"/>
    </row>
    <row r="217" spans="10:28" ht="15"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7"/>
      <c r="AA217" s="7"/>
      <c r="AB217" s="7"/>
    </row>
    <row r="218" spans="10:28" ht="15"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7"/>
      <c r="AA218" s="2"/>
      <c r="AB218" s="7"/>
    </row>
    <row r="219" spans="10:28" ht="15"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7"/>
      <c r="AA219" s="2"/>
      <c r="AB219" s="7"/>
    </row>
    <row r="220" spans="10:28" ht="15"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7"/>
      <c r="AA220" s="2"/>
      <c r="AB220" s="7"/>
    </row>
    <row r="221" spans="10:28" ht="15">
      <c r="J221" s="2"/>
      <c r="K221" s="2"/>
      <c r="L221" s="2"/>
      <c r="M221" s="2"/>
      <c r="N221" s="2"/>
      <c r="O221" s="2"/>
      <c r="P221" s="12"/>
      <c r="Q221" s="12"/>
      <c r="R221" s="12"/>
      <c r="S221" s="12"/>
      <c r="T221" s="12"/>
      <c r="U221" s="2"/>
      <c r="V221" s="2"/>
      <c r="W221" s="2"/>
      <c r="X221" s="2"/>
      <c r="Y221" s="2"/>
      <c r="Z221" s="7"/>
      <c r="AA221" s="7"/>
      <c r="AB221" s="7"/>
    </row>
    <row r="222" spans="10:28" ht="15"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7"/>
      <c r="AA222" s="2"/>
      <c r="AB222" s="7"/>
    </row>
    <row r="223" spans="10:28" ht="15"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7"/>
      <c r="AA223" s="2"/>
      <c r="AB223" s="7"/>
    </row>
    <row r="224" spans="10:28" ht="15">
      <c r="J224" s="2"/>
      <c r="K224" s="2"/>
      <c r="L224" s="2"/>
      <c r="M224" s="2"/>
      <c r="N224" s="2"/>
      <c r="O224" s="2"/>
      <c r="P224" s="12"/>
      <c r="Q224" s="12"/>
      <c r="R224" s="12"/>
      <c r="S224" s="12"/>
      <c r="T224" s="12"/>
      <c r="U224" s="2"/>
      <c r="V224" s="2"/>
      <c r="W224" s="2"/>
      <c r="X224" s="2"/>
      <c r="Y224" s="2"/>
      <c r="Z224" s="48"/>
      <c r="AA224" s="49"/>
      <c r="AB224" s="48"/>
    </row>
    <row r="225" spans="10:28" ht="15">
      <c r="J225" s="2"/>
      <c r="K225" s="2"/>
      <c r="L225" s="2"/>
      <c r="M225" s="2"/>
      <c r="N225" s="2"/>
      <c r="O225" s="2"/>
      <c r="P225" s="12"/>
      <c r="Q225" s="12"/>
      <c r="R225" s="12"/>
      <c r="S225" s="12"/>
      <c r="T225" s="12"/>
      <c r="U225" s="2"/>
      <c r="V225" s="2"/>
      <c r="W225" s="2"/>
      <c r="X225" s="2"/>
      <c r="Y225" s="2"/>
      <c r="Z225" s="7"/>
      <c r="AA225" s="7"/>
      <c r="AB225" s="7"/>
    </row>
    <row r="226" spans="10:28" ht="15"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7"/>
      <c r="AA226" s="2"/>
      <c r="AB226" s="7"/>
    </row>
    <row r="227" spans="10:28" ht="15"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8"/>
      <c r="AA227" s="49"/>
      <c r="AB227" s="48"/>
    </row>
    <row r="228" spans="10:28" ht="15"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7"/>
      <c r="AA228" s="7"/>
      <c r="AB228" s="7"/>
    </row>
    <row r="229" spans="10:28" ht="15"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7"/>
      <c r="AA229" s="2"/>
      <c r="AB229" s="7"/>
    </row>
    <row r="230" spans="10:28" ht="15"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7"/>
      <c r="AA230" s="2"/>
      <c r="AB230" s="7"/>
    </row>
    <row r="231" spans="10:28" ht="15"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7"/>
      <c r="AA231" s="2"/>
      <c r="AB231" s="7"/>
    </row>
    <row r="232" spans="10:28" ht="15"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7"/>
      <c r="AA232" s="2"/>
      <c r="AB232" s="7"/>
    </row>
    <row r="233" spans="10:28" ht="15"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7"/>
      <c r="AA233" s="2"/>
      <c r="AB233" s="7"/>
    </row>
    <row r="234" spans="10:28" ht="15"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7"/>
      <c r="AA234" s="2"/>
      <c r="AB234" s="7"/>
    </row>
    <row r="235" spans="10:28" ht="15"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7"/>
      <c r="AA235" s="2"/>
      <c r="AB235" s="7"/>
    </row>
    <row r="236" spans="10:28" ht="15"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7"/>
      <c r="AA236" s="2"/>
      <c r="AB236" s="7"/>
    </row>
    <row r="237" spans="10:28" ht="15"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7"/>
      <c r="AA237" s="2"/>
      <c r="AB237" s="7"/>
    </row>
    <row r="238" spans="10:28" ht="15"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7"/>
      <c r="AA238" s="2"/>
      <c r="AB238" s="7"/>
    </row>
    <row r="239" spans="10:28" ht="15"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7"/>
      <c r="AA239" s="2"/>
      <c r="AB239" s="7"/>
    </row>
    <row r="240" spans="10:28" ht="15"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7"/>
      <c r="AA240" s="2"/>
      <c r="AB240" s="7"/>
    </row>
    <row r="241" spans="10:28" ht="15"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48"/>
      <c r="AA241" s="49"/>
      <c r="AB241" s="48"/>
    </row>
    <row r="242" spans="10:28" ht="15"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7"/>
      <c r="AA242" s="7"/>
      <c r="AB242" s="7"/>
    </row>
    <row r="243" spans="10:28" ht="15"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7"/>
      <c r="AA243" s="7"/>
      <c r="AB243" s="7"/>
    </row>
    <row r="244" spans="10:28" ht="15"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7"/>
      <c r="AA244" s="2"/>
      <c r="AB244" s="7"/>
    </row>
    <row r="245" spans="10:28" ht="15"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0:28" ht="15"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0:28" ht="15"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0:28" ht="15">
      <c r="J248" s="2"/>
      <c r="K248" s="2"/>
      <c r="L248" s="6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0:28" ht="15"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0:28" ht="15"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0:28" ht="15"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0:28" ht="15"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0:28" ht="15"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0:28" ht="15"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0:28" ht="15"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ht="15">
      <c r="J256" s="2"/>
    </row>
    <row r="257" ht="15">
      <c r="J257" s="2"/>
    </row>
    <row r="258" ht="15">
      <c r="J258" s="2"/>
    </row>
    <row r="259" ht="15">
      <c r="J259" s="2"/>
    </row>
    <row r="260" ht="15">
      <c r="J260" s="2"/>
    </row>
    <row r="261" ht="15">
      <c r="J261" s="2"/>
    </row>
    <row r="262" ht="15">
      <c r="J262" s="2"/>
    </row>
    <row r="263" ht="15">
      <c r="J263" s="2"/>
    </row>
    <row r="264" ht="15">
      <c r="J264" s="2"/>
    </row>
    <row r="265" ht="15">
      <c r="J265" s="2"/>
    </row>
    <row r="266" ht="15">
      <c r="J266" s="2"/>
    </row>
    <row r="267" ht="15">
      <c r="J267" s="2"/>
    </row>
    <row r="268" ht="15">
      <c r="J268" s="2"/>
    </row>
    <row r="269" ht="15">
      <c r="J269" s="2"/>
    </row>
    <row r="270" ht="15">
      <c r="J270" s="2"/>
    </row>
    <row r="271" ht="15">
      <c r="J271" s="2"/>
    </row>
    <row r="272" spans="10:21" ht="15"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0:21" ht="15"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0:21" ht="15"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0:21" ht="15"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0:21" ht="15"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0:21" ht="15"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0:21" ht="15"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0:21" ht="15"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0:21" ht="15"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0:21" ht="15"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0:21" ht="15"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0:21" ht="15"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0:21" ht="15">
      <c r="J284" s="2"/>
      <c r="K284" s="6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0:21" ht="15"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0:21" ht="15"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0:21" ht="15"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0:21" ht="15"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0:21" ht="15"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ht="15">
      <c r="J290" s="2"/>
    </row>
    <row r="291" ht="15">
      <c r="J291" s="2"/>
    </row>
    <row r="292" ht="15">
      <c r="J292" s="2"/>
    </row>
    <row r="293" ht="15">
      <c r="J293" s="2"/>
    </row>
    <row r="294" ht="15">
      <c r="J294" s="2"/>
    </row>
    <row r="295" ht="15">
      <c r="J295" s="2"/>
    </row>
  </sheetData>
  <sheetProtection sheet="1" objects="1" scenarios="1" formatCells="0" formatColumns="0" formatRows="0"/>
  <mergeCells count="10">
    <mergeCell ref="B4:H4"/>
    <mergeCell ref="B6:H6"/>
    <mergeCell ref="A17:I17"/>
    <mergeCell ref="A102:I102"/>
    <mergeCell ref="A33:I33"/>
    <mergeCell ref="A55:I55"/>
    <mergeCell ref="A72:I72"/>
    <mergeCell ref="A73:I73"/>
    <mergeCell ref="B5:H5"/>
    <mergeCell ref="A95:I95"/>
  </mergeCells>
  <printOptions/>
  <pageMargins left="0.61" right="0.21" top="0.55" bottom="0.53" header="0.43" footer="0.45"/>
  <pageSetup horizontalDpi="300" verticalDpi="300" orientation="portrait" scale="83" r:id="rId1"/>
  <headerFooter alignWithMargins="0">
    <oddHeader>&amp;C&amp;12Data</oddHeader>
    <oddFooter>&amp;C&amp;P</oddFooter>
  </headerFooter>
  <rowBreaks count="2" manualBreakCount="2">
    <brk id="54" max="8" man="1"/>
    <brk id="10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84"/>
  <sheetViews>
    <sheetView tabSelected="1" workbookViewId="0" topLeftCell="A40">
      <selection activeCell="I56" sqref="I56"/>
    </sheetView>
  </sheetViews>
  <sheetFormatPr defaultColWidth="9.00390625" defaultRowHeight="12.75"/>
  <cols>
    <col min="1" max="1" width="3.00390625" style="0" customWidth="1"/>
    <col min="2" max="4" width="9.125" style="0" bestFit="1" customWidth="1"/>
    <col min="5" max="8" width="10.00390625" style="0" bestFit="1" customWidth="1"/>
    <col min="9" max="9" width="9.375" style="0" bestFit="1" customWidth="1"/>
    <col min="10" max="10" width="10.50390625" style="0" customWidth="1"/>
  </cols>
  <sheetData>
    <row r="1" spans="1:10" ht="13.5" customHeight="1" thickBot="1">
      <c r="A1" s="1"/>
      <c r="B1" s="50"/>
      <c r="C1" s="2"/>
      <c r="D1" s="2"/>
      <c r="E1" s="18"/>
      <c r="F1" s="18"/>
      <c r="G1" s="18"/>
      <c r="H1" s="18"/>
      <c r="I1" s="18"/>
      <c r="J1" s="2"/>
    </row>
    <row r="2" spans="1:10" ht="16.5" thickBot="1" thickTop="1">
      <c r="A2" s="30"/>
      <c r="B2" s="31"/>
      <c r="C2" s="31"/>
      <c r="D2" s="31"/>
      <c r="E2" s="31"/>
      <c r="F2" s="31"/>
      <c r="G2" s="31"/>
      <c r="H2" s="31"/>
      <c r="I2" s="31"/>
      <c r="J2" s="36"/>
    </row>
    <row r="3" spans="1:10" ht="18.75" customHeight="1" thickTop="1">
      <c r="A3" s="121" t="s">
        <v>119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ht="15.75">
      <c r="A4" s="120" t="s">
        <v>144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10" ht="15">
      <c r="A5" s="111" t="s">
        <v>119</v>
      </c>
      <c r="B5" s="111"/>
      <c r="C5" s="111"/>
      <c r="D5" s="111"/>
      <c r="E5" s="111"/>
      <c r="F5" s="111"/>
      <c r="G5" s="111"/>
      <c r="H5" s="111"/>
      <c r="I5" s="111"/>
      <c r="J5" s="111"/>
    </row>
    <row r="6" spans="1:10" ht="15">
      <c r="A6" s="4"/>
      <c r="B6" s="4"/>
      <c r="C6" s="4"/>
      <c r="D6" s="4"/>
      <c r="E6" s="4"/>
      <c r="F6" s="4"/>
      <c r="G6" s="4"/>
      <c r="H6" s="4"/>
      <c r="I6" s="4"/>
      <c r="J6" s="2"/>
    </row>
    <row r="7" spans="1:10" ht="14.25">
      <c r="A7" s="112" t="s">
        <v>56</v>
      </c>
      <c r="B7" s="112"/>
      <c r="C7" s="112"/>
      <c r="D7" s="112"/>
      <c r="E7" s="112"/>
      <c r="F7" s="112"/>
      <c r="G7" s="112"/>
      <c r="H7" s="112"/>
      <c r="I7" s="112"/>
      <c r="J7" s="112"/>
    </row>
    <row r="8" spans="1:10" ht="14.25">
      <c r="A8" s="112" t="s">
        <v>57</v>
      </c>
      <c r="B8" s="112"/>
      <c r="C8" s="112"/>
      <c r="D8" s="112"/>
      <c r="E8" s="112"/>
      <c r="F8" s="112"/>
      <c r="G8" s="112"/>
      <c r="H8" s="112"/>
      <c r="I8" s="112"/>
      <c r="J8" s="112"/>
    </row>
    <row r="9" spans="1:10" ht="1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">
      <c r="A10" s="2"/>
      <c r="B10" s="2"/>
      <c r="C10" s="2"/>
      <c r="D10" s="2"/>
      <c r="E10" s="6" t="str">
        <f>Data!$D$20</f>
        <v>  CORN</v>
      </c>
      <c r="F10" s="6" t="str">
        <f>Data!$E$20</f>
        <v>BEANS</v>
      </c>
      <c r="G10" s="6" t="str">
        <f>Data!$F$20</f>
        <v>WHEAT</v>
      </c>
      <c r="H10" s="6" t="str">
        <f>Data!$G$20</f>
        <v>D-BEAN</v>
      </c>
      <c r="I10" s="6" t="str">
        <f>Data!$H$20</f>
        <v>OTHER</v>
      </c>
      <c r="J10" s="8" t="s">
        <v>14</v>
      </c>
    </row>
    <row r="11" spans="1:10" ht="15">
      <c r="A11" s="38" t="s">
        <v>137</v>
      </c>
      <c r="B11" s="2"/>
      <c r="C11" s="2"/>
      <c r="D11" s="2"/>
      <c r="E11" s="39">
        <f>ROUND(Data!D22*Data!D25*Data!D29*(Data!D80/100)+Data!D52*Data!D22,0)</f>
        <v>0</v>
      </c>
      <c r="F11" s="39">
        <f>ROUND(Data!E22*Data!E25*Data!E29*(Data!E80/100)+Data!E52*Data!E22,0)</f>
        <v>0</v>
      </c>
      <c r="G11" s="39">
        <f>ROUND(Data!F22*Data!F25*Data!F29*(Data!F80/100)+Data!F52*Data!F22,0)</f>
        <v>0</v>
      </c>
      <c r="H11" s="39">
        <f>ROUND(Data!G22*Data!G25*Data!G29*(Data!G80/100)+Data!G52*Data!G22,0)</f>
        <v>0</v>
      </c>
      <c r="I11" s="39">
        <f>ROUND(Data!H22*Data!H25*Data!H29*(Data!H80/100)+Data!H52*Data!H22,0)</f>
        <v>0</v>
      </c>
      <c r="J11" s="39">
        <f>SUM(E11:I11)</f>
        <v>0</v>
      </c>
    </row>
    <row r="12" spans="1:10" ht="15">
      <c r="A12" s="1"/>
      <c r="B12" s="4" t="s">
        <v>58</v>
      </c>
      <c r="C12" s="2"/>
      <c r="D12" s="37"/>
      <c r="E12" s="40">
        <f>IF(Data!D$22=0,0,E$11/Data!D$22)</f>
        <v>0</v>
      </c>
      <c r="F12" s="40">
        <f>IF(Data!E$22=0,0,F$11/Data!E$22)</f>
        <v>0</v>
      </c>
      <c r="G12" s="40">
        <f>IF(Data!F$22=0,0,G$11/Data!F$22)</f>
        <v>0</v>
      </c>
      <c r="H12" s="40">
        <f>IF(Data!G$22=0,0,H$11/Data!G$22)</f>
        <v>0</v>
      </c>
      <c r="I12" s="40">
        <f>IF(Data!H$22=0,0,I$11/Data!H$22)</f>
        <v>0</v>
      </c>
      <c r="J12" s="40">
        <f>IF(Data!I22=0,0,+J11/Data!I22)</f>
        <v>0</v>
      </c>
    </row>
    <row r="13" spans="1:10" ht="15">
      <c r="A13" s="102" t="s">
        <v>138</v>
      </c>
      <c r="B13" s="4"/>
      <c r="C13" s="2"/>
      <c r="D13" s="37"/>
      <c r="E13" s="40">
        <f>Data!D52*Data!D22</f>
        <v>0</v>
      </c>
      <c r="F13" s="40">
        <f>Data!E52*Data!E22</f>
        <v>0</v>
      </c>
      <c r="G13" s="40">
        <f>Data!F52*Data!F22</f>
        <v>0</v>
      </c>
      <c r="H13" s="40">
        <f>Data!G52*Data!G22</f>
        <v>0</v>
      </c>
      <c r="I13" s="40">
        <f>Data!H52*Data!H22</f>
        <v>0</v>
      </c>
      <c r="J13" s="40">
        <f>SUM(E13:I13)</f>
        <v>0</v>
      </c>
    </row>
    <row r="14" spans="1:10" ht="15">
      <c r="A14" s="102"/>
      <c r="B14" s="4" t="s">
        <v>58</v>
      </c>
      <c r="C14" s="2"/>
      <c r="D14" s="37"/>
      <c r="E14" s="40">
        <f>IF(Data!D22&gt;0,E13/Data!D22,0)</f>
        <v>0</v>
      </c>
      <c r="F14" s="40">
        <f>IF(Data!E22&gt;0,F13/Data!E22,0)</f>
        <v>0</v>
      </c>
      <c r="G14" s="40">
        <f>IF(Data!F22&gt;0,G13/Data!F22,0)</f>
        <v>0</v>
      </c>
      <c r="H14" s="40">
        <f>IF(Data!G22&gt;0,H13/Data!G22,0)</f>
        <v>0</v>
      </c>
      <c r="I14" s="40">
        <f>IF(Data!H22&gt;0,I13/Data!H22,0)</f>
        <v>0</v>
      </c>
      <c r="J14" s="40"/>
    </row>
    <row r="15" spans="1:10" ht="15">
      <c r="A15" s="38" t="s">
        <v>101</v>
      </c>
      <c r="B15" s="2"/>
      <c r="C15" s="2"/>
      <c r="D15" s="2"/>
      <c r="E15" s="41"/>
      <c r="F15" s="41"/>
      <c r="G15" s="41"/>
      <c r="H15" s="41"/>
      <c r="I15" s="41"/>
      <c r="J15" s="41">
        <f>ROUND((Data!$I$80/100)*Data!$I$31,0)</f>
        <v>0</v>
      </c>
    </row>
    <row r="16" spans="1:10" ht="15">
      <c r="A16" s="38" t="s">
        <v>59</v>
      </c>
      <c r="B16" s="2"/>
      <c r="C16" s="2"/>
      <c r="D16" s="2"/>
      <c r="E16" s="39"/>
      <c r="F16" s="39"/>
      <c r="G16" s="39"/>
      <c r="H16" s="39"/>
      <c r="I16" s="39"/>
      <c r="J16" s="39">
        <f>J11+J13+J15</f>
        <v>0</v>
      </c>
    </row>
    <row r="17" spans="1:10" ht="15">
      <c r="A17" s="1"/>
      <c r="B17" s="4" t="s">
        <v>58</v>
      </c>
      <c r="C17" s="2"/>
      <c r="D17" s="2"/>
      <c r="E17" s="103"/>
      <c r="F17" s="103"/>
      <c r="G17" s="103"/>
      <c r="H17" s="103"/>
      <c r="I17" s="103"/>
      <c r="J17" s="42" t="e">
        <f>J16/Data!I22</f>
        <v>#DIV/0!</v>
      </c>
    </row>
    <row r="18" spans="1:10" ht="15">
      <c r="A18" s="2"/>
      <c r="B18" s="2"/>
      <c r="C18" s="2"/>
      <c r="D18" s="2"/>
      <c r="E18" s="43"/>
      <c r="F18" s="43"/>
      <c r="G18" s="43"/>
      <c r="H18" s="43"/>
      <c r="I18" s="43"/>
      <c r="J18" s="43"/>
    </row>
    <row r="19" spans="1:10" ht="15">
      <c r="A19" s="38" t="s">
        <v>60</v>
      </c>
      <c r="B19" s="2"/>
      <c r="C19" s="2"/>
      <c r="D19" s="2"/>
      <c r="E19" s="39">
        <f>ROUND(Calculations!F23,0)</f>
        <v>0</v>
      </c>
      <c r="F19" s="39">
        <f>ROUND(Calculations!G23,0)</f>
        <v>0</v>
      </c>
      <c r="G19" s="39">
        <f>ROUND(Calculations!H23,0)</f>
        <v>0</v>
      </c>
      <c r="H19" s="39">
        <f>ROUND(Calculations!I23,0)</f>
        <v>0</v>
      </c>
      <c r="I19" s="39">
        <f>ROUND(Calculations!J23,0)</f>
        <v>0</v>
      </c>
      <c r="J19" s="39">
        <f>SUM(E19:I19)</f>
        <v>0</v>
      </c>
    </row>
    <row r="20" spans="1:10" ht="15">
      <c r="A20" s="1"/>
      <c r="B20" s="4" t="s">
        <v>58</v>
      </c>
      <c r="C20" s="2"/>
      <c r="D20" s="2"/>
      <c r="E20" s="44">
        <f>IF(Data!D$22=0,0,E$19/(Data!D$22))</f>
        <v>0</v>
      </c>
      <c r="F20" s="44">
        <f>IF(Data!E$22=0,0,F$19/(Data!E$22))</f>
        <v>0</v>
      </c>
      <c r="G20" s="44">
        <f>IF(Data!F$22=0,0,G$19/(Data!F$22))</f>
        <v>0</v>
      </c>
      <c r="H20" s="44">
        <f>IF(Data!G$22=0,0,H$19/(Data!G$22))</f>
        <v>0</v>
      </c>
      <c r="I20" s="44">
        <f>IF(Data!H$22=0,0,I$19/(Data!H$22))</f>
        <v>0</v>
      </c>
      <c r="J20" s="44" t="e">
        <f>J19/Data!I22</f>
        <v>#DIV/0!</v>
      </c>
    </row>
    <row r="21" spans="1:10" ht="15">
      <c r="A21" s="38" t="s">
        <v>139</v>
      </c>
      <c r="B21" s="2"/>
      <c r="C21" s="2"/>
      <c r="D21" s="2"/>
      <c r="E21" s="39">
        <f>E11-E19</f>
        <v>0</v>
      </c>
      <c r="F21" s="39">
        <f>F11-F19</f>
        <v>0</v>
      </c>
      <c r="G21" s="39">
        <f>G11-G19</f>
        <v>0</v>
      </c>
      <c r="H21" s="39">
        <f>H11-H19</f>
        <v>0</v>
      </c>
      <c r="I21" s="39">
        <f>I11-I19</f>
        <v>0</v>
      </c>
      <c r="J21" s="39">
        <f>J16-J19</f>
        <v>0</v>
      </c>
    </row>
    <row r="22" spans="1:10" ht="15">
      <c r="A22" s="4"/>
      <c r="B22" s="4" t="s">
        <v>58</v>
      </c>
      <c r="C22" s="2"/>
      <c r="D22" s="2"/>
      <c r="E22" s="39">
        <f>IF(Data!D$22=0,0,(E$21/(Data!D$22)))</f>
        <v>0</v>
      </c>
      <c r="F22" s="39">
        <f>IF(Data!E$22=0,0,(F$21/(Data!E$22)))</f>
        <v>0</v>
      </c>
      <c r="G22" s="39">
        <f>IF(Data!F$22=0,0,(G$21/(Data!F$22)))</f>
        <v>0</v>
      </c>
      <c r="H22" s="39">
        <f>IF(Data!G$22=0,0,(H$21/(Data!G$22)))</f>
        <v>0</v>
      </c>
      <c r="I22" s="39">
        <f>IF(Data!H$22=0,0,(I$21/(Data!H$22)))</f>
        <v>0</v>
      </c>
      <c r="J22" s="39" t="e">
        <f>J21/Data!I22</f>
        <v>#DIV/0!</v>
      </c>
    </row>
    <row r="23" spans="1:10" ht="15">
      <c r="A23" s="4"/>
      <c r="B23" s="4"/>
      <c r="C23" s="2"/>
      <c r="D23" s="2"/>
      <c r="E23" s="39"/>
      <c r="F23" s="39"/>
      <c r="G23" s="39"/>
      <c r="H23" s="39"/>
      <c r="I23" s="39"/>
      <c r="J23" s="39"/>
    </row>
    <row r="24" spans="1:10" ht="15">
      <c r="A24" s="38" t="s">
        <v>61</v>
      </c>
      <c r="B24" s="2"/>
      <c r="C24" s="2"/>
      <c r="D24" s="2"/>
      <c r="E24" s="39"/>
      <c r="F24" s="39"/>
      <c r="G24" s="39"/>
      <c r="H24" s="39"/>
      <c r="I24" s="39"/>
      <c r="J24" s="39">
        <f>SUM(Data!G58:G60)</f>
        <v>0</v>
      </c>
    </row>
    <row r="25" spans="1:10" ht="15">
      <c r="A25" s="1"/>
      <c r="B25" s="4" t="s">
        <v>58</v>
      </c>
      <c r="C25" s="2"/>
      <c r="D25" s="2"/>
      <c r="E25" s="39"/>
      <c r="F25" s="39"/>
      <c r="G25" s="39"/>
      <c r="H25" s="39"/>
      <c r="I25" s="39"/>
      <c r="J25" s="39" t="e">
        <f>J24/Data!$I$22</f>
        <v>#DIV/0!</v>
      </c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38" t="s">
        <v>63</v>
      </c>
      <c r="B27" s="2"/>
      <c r="C27" s="2"/>
      <c r="D27" s="2"/>
      <c r="E27" s="39"/>
      <c r="F27" s="39"/>
      <c r="G27" s="39"/>
      <c r="H27" s="39"/>
      <c r="I27" s="39"/>
      <c r="J27" s="39">
        <f>J21-J24</f>
        <v>0</v>
      </c>
    </row>
    <row r="28" spans="1:10" ht="15">
      <c r="A28" s="1"/>
      <c r="B28" s="4" t="s">
        <v>135</v>
      </c>
      <c r="C28" s="2"/>
      <c r="D28" s="2"/>
      <c r="E28" s="44"/>
      <c r="F28" s="44"/>
      <c r="G28" s="44"/>
      <c r="H28" s="44"/>
      <c r="I28" s="44"/>
      <c r="J28" s="44" t="e">
        <f>J27/Data!$I$22</f>
        <v>#DIV/0!</v>
      </c>
    </row>
    <row r="29" spans="1:10" ht="1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">
      <c r="A30" s="1"/>
      <c r="B30" s="2"/>
      <c r="C30" s="2"/>
      <c r="D30" s="2"/>
      <c r="E30" s="2"/>
      <c r="F30" s="2"/>
      <c r="G30" s="2"/>
      <c r="H30" s="2"/>
      <c r="I30" s="2"/>
      <c r="J30" s="2"/>
    </row>
    <row r="31" spans="1:10" ht="15">
      <c r="A31" s="38" t="s">
        <v>64</v>
      </c>
      <c r="B31" s="2"/>
      <c r="C31" s="2"/>
      <c r="D31" s="2"/>
      <c r="E31" s="2"/>
      <c r="F31" s="2"/>
      <c r="G31" s="2"/>
      <c r="H31" s="2"/>
      <c r="I31" s="2"/>
      <c r="J31" s="2"/>
    </row>
    <row r="32" spans="1:10" ht="1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5">
      <c r="A33" s="4" t="s">
        <v>65</v>
      </c>
      <c r="B33" s="2"/>
      <c r="C33" s="2"/>
      <c r="D33" s="2"/>
      <c r="E33" s="2"/>
      <c r="F33" s="2"/>
      <c r="G33" s="2"/>
      <c r="H33" s="2"/>
      <c r="I33" s="2"/>
      <c r="J33" s="2"/>
    </row>
    <row r="34" spans="1:10" ht="15">
      <c r="A34" s="2"/>
      <c r="B34" s="2"/>
      <c r="C34" s="4" t="s">
        <v>66</v>
      </c>
      <c r="D34" s="2"/>
      <c r="E34" s="2"/>
      <c r="F34" s="2"/>
      <c r="G34" s="2"/>
      <c r="H34" s="2"/>
      <c r="I34" s="2"/>
      <c r="J34" s="2"/>
    </row>
    <row r="35" spans="1:10" ht="15">
      <c r="A35" s="2"/>
      <c r="B35" s="96"/>
      <c r="C35" s="117" t="s">
        <v>67</v>
      </c>
      <c r="D35" s="117"/>
      <c r="E35" s="117"/>
      <c r="F35" s="2"/>
      <c r="G35" s="2"/>
      <c r="H35" s="2"/>
      <c r="I35" s="2"/>
      <c r="J35" s="2"/>
    </row>
    <row r="36" spans="1:10" ht="15">
      <c r="A36" s="2"/>
      <c r="B36" s="94" t="s">
        <v>71</v>
      </c>
      <c r="C36" s="93" t="s">
        <v>68</v>
      </c>
      <c r="D36" s="93" t="s">
        <v>69</v>
      </c>
      <c r="E36" s="93" t="s">
        <v>70</v>
      </c>
      <c r="F36" s="2"/>
      <c r="G36" s="2"/>
      <c r="H36" s="2"/>
      <c r="I36" s="2"/>
      <c r="J36" s="2"/>
    </row>
    <row r="37" spans="1:10" ht="15" customHeight="1">
      <c r="A37" s="123"/>
      <c r="B37" s="95" t="s">
        <v>68</v>
      </c>
      <c r="C37" s="39" t="e">
        <f>(Calculations!$F$12-Calculations!$F$22-Calculations!$G$22-Calculations!$H$22-Calculations!$I$22-Calculations!$J$22)/Data!$I$22</f>
        <v>#DIV/0!</v>
      </c>
      <c r="D37" s="39" t="e">
        <f>(Calculations!$G$12-Calculations!$F$22-Calculations!$G$22-Calculations!$H$22-Calculations!$I$22-Calculations!$J$22)/Data!$I$22</f>
        <v>#DIV/0!</v>
      </c>
      <c r="E37" s="39" t="e">
        <f>(Calculations!$H$12-Calculations!$F$22-Calculations!$G$22-Calculations!$H$22-Calculations!$I$22-Calculations!$J$22)/Data!$I$22</f>
        <v>#DIV/0!</v>
      </c>
      <c r="F37" s="2"/>
      <c r="G37" s="2"/>
      <c r="H37" s="2"/>
      <c r="I37" s="2"/>
      <c r="J37" s="2"/>
    </row>
    <row r="38" spans="1:10" ht="15">
      <c r="A38" s="123"/>
      <c r="B38" s="95" t="s">
        <v>69</v>
      </c>
      <c r="C38" s="39" t="e">
        <f>(Calculations!$F$13-Calculations!$F$23-Calculations!$G$23-Calculations!$H$23-Calculations!$I$23-Calculations!$J$23)/Data!$I$22</f>
        <v>#DIV/0!</v>
      </c>
      <c r="D38" s="39" t="e">
        <f>(Calculations!$G$13-Calculations!$F$23-Calculations!$G$23-Calculations!$H$23-Calculations!$I$23-Calculations!$J$23)/Data!$I$22</f>
        <v>#DIV/0!</v>
      </c>
      <c r="E38" s="39" t="e">
        <f>(Calculations!$H$13-Calculations!$F$23-Calculations!$G$23-Calculations!$H$23-Calculations!$I$23-Calculations!$J$23)/Data!$I$22</f>
        <v>#DIV/0!</v>
      </c>
      <c r="F38" s="2"/>
      <c r="G38" s="2"/>
      <c r="H38" s="2"/>
      <c r="I38" s="2"/>
      <c r="J38" s="2"/>
    </row>
    <row r="39" spans="1:10" ht="15">
      <c r="A39" s="123"/>
      <c r="B39" s="95" t="s">
        <v>70</v>
      </c>
      <c r="C39" s="39" t="e">
        <f>(Calculations!$F$14-Calculations!$F$24-Calculations!$G$24-Calculations!$H$24-Calculations!$I$24-Calculations!$J$24)/Data!$I$22</f>
        <v>#DIV/0!</v>
      </c>
      <c r="D39" s="39" t="e">
        <f>(Calculations!$G$14-Calculations!$F$24-Calculations!$G$24-Calculations!$H$24-Calculations!$I$24-Calculations!$J$24)/Data!$I$22</f>
        <v>#DIV/0!</v>
      </c>
      <c r="E39" s="39" t="e">
        <f>(Calculations!$H$14-Calculations!$F$24-Calculations!$G$24-Calculations!$H$24-Calculations!$I$24-Calculations!$J$24)/Data!$I$22</f>
        <v>#DIV/0!</v>
      </c>
      <c r="F39" s="2"/>
      <c r="G39" s="2"/>
      <c r="H39" s="2"/>
      <c r="I39" s="2"/>
      <c r="J39" s="2"/>
    </row>
    <row r="40" spans="1:10" ht="15">
      <c r="A40" s="2"/>
      <c r="B40" s="2"/>
      <c r="C40" s="6"/>
      <c r="D40" s="6"/>
      <c r="E40" s="6"/>
      <c r="F40" s="2"/>
      <c r="G40" s="2"/>
      <c r="H40" s="2"/>
      <c r="I40" s="2"/>
      <c r="J40" s="2"/>
    </row>
    <row r="41" spans="1:10" ht="15">
      <c r="A41" s="6"/>
      <c r="B41" s="2"/>
      <c r="C41" s="6"/>
      <c r="D41" s="6"/>
      <c r="E41" s="6"/>
      <c r="F41" s="2"/>
      <c r="G41" s="2"/>
      <c r="H41" s="2"/>
      <c r="I41" s="2"/>
      <c r="J41" s="2"/>
    </row>
    <row r="42" spans="1:10" ht="15">
      <c r="A42" s="4" t="s">
        <v>72</v>
      </c>
      <c r="B42" s="2"/>
      <c r="C42" s="6"/>
      <c r="D42" s="6"/>
      <c r="E42" s="6"/>
      <c r="F42" s="6"/>
      <c r="G42" s="6"/>
      <c r="H42" s="2"/>
      <c r="I42" s="2"/>
      <c r="J42" s="2"/>
    </row>
    <row r="43" spans="1:10" ht="15">
      <c r="A43" s="14"/>
      <c r="B43" s="53">
        <f>Data!$E$58+Data!$E$59+Data!$E$60</f>
        <v>0</v>
      </c>
      <c r="C43" s="45" t="s">
        <v>73</v>
      </c>
      <c r="D43" s="2"/>
      <c r="E43" s="2"/>
      <c r="F43" s="2"/>
      <c r="G43" s="2"/>
      <c r="H43" s="2"/>
      <c r="I43" s="2"/>
      <c r="J43" s="2"/>
    </row>
    <row r="44" spans="1:10" ht="15">
      <c r="A44" s="14"/>
      <c r="B44" s="6"/>
      <c r="C44" s="4" t="s">
        <v>66</v>
      </c>
      <c r="D44" s="2"/>
      <c r="E44" s="2"/>
      <c r="F44" s="2"/>
      <c r="G44" s="2"/>
      <c r="H44" s="2"/>
      <c r="I44" s="2"/>
      <c r="J44" s="2"/>
    </row>
    <row r="45" spans="1:10" ht="15">
      <c r="A45" s="2"/>
      <c r="B45" s="96"/>
      <c r="C45" s="117" t="s">
        <v>67</v>
      </c>
      <c r="D45" s="117"/>
      <c r="E45" s="117"/>
      <c r="F45" s="2"/>
      <c r="G45" s="2"/>
      <c r="H45" s="2"/>
      <c r="I45" s="2"/>
      <c r="J45" s="2"/>
    </row>
    <row r="46" spans="1:10" ht="15">
      <c r="A46" s="2"/>
      <c r="B46" s="94" t="s">
        <v>71</v>
      </c>
      <c r="C46" s="93" t="s">
        <v>68</v>
      </c>
      <c r="D46" s="93" t="s">
        <v>69</v>
      </c>
      <c r="E46" s="93" t="s">
        <v>70</v>
      </c>
      <c r="F46" s="2"/>
      <c r="G46" s="2"/>
      <c r="H46" s="2"/>
      <c r="I46" s="2"/>
      <c r="J46" s="2"/>
    </row>
    <row r="47" spans="1:10" ht="15">
      <c r="A47" s="118"/>
      <c r="B47" s="95" t="s">
        <v>68</v>
      </c>
      <c r="C47" s="39" t="e">
        <f aca="true" t="shared" si="0" ref="C47:E49">C37-$B$43</f>
        <v>#DIV/0!</v>
      </c>
      <c r="D47" s="39" t="e">
        <f t="shared" si="0"/>
        <v>#DIV/0!</v>
      </c>
      <c r="E47" s="39" t="e">
        <f t="shared" si="0"/>
        <v>#DIV/0!</v>
      </c>
      <c r="F47" s="2"/>
      <c r="G47" s="2"/>
      <c r="H47" s="2"/>
      <c r="I47" s="2"/>
      <c r="J47" s="2"/>
    </row>
    <row r="48" spans="1:10" ht="15">
      <c r="A48" s="122"/>
      <c r="B48" s="95" t="s">
        <v>69</v>
      </c>
      <c r="C48" s="39" t="e">
        <f t="shared" si="0"/>
        <v>#DIV/0!</v>
      </c>
      <c r="D48" s="39" t="e">
        <f t="shared" si="0"/>
        <v>#DIV/0!</v>
      </c>
      <c r="E48" s="39" t="e">
        <f t="shared" si="0"/>
        <v>#DIV/0!</v>
      </c>
      <c r="F48" s="2"/>
      <c r="G48" s="2"/>
      <c r="H48" s="2"/>
      <c r="I48" s="2"/>
      <c r="J48" s="2"/>
    </row>
    <row r="49" spans="1:10" ht="15">
      <c r="A49" s="122"/>
      <c r="B49" s="95" t="s">
        <v>70</v>
      </c>
      <c r="C49" s="39" t="e">
        <f t="shared" si="0"/>
        <v>#DIV/0!</v>
      </c>
      <c r="D49" s="39" t="e">
        <f t="shared" si="0"/>
        <v>#DIV/0!</v>
      </c>
      <c r="E49" s="39" t="e">
        <f t="shared" si="0"/>
        <v>#DIV/0!</v>
      </c>
      <c r="F49" s="2"/>
      <c r="G49" s="2"/>
      <c r="H49" s="2"/>
      <c r="I49" s="2"/>
      <c r="J49" s="2"/>
    </row>
    <row r="50" spans="1:10" ht="1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4.25">
      <c r="A51" s="112" t="s">
        <v>74</v>
      </c>
      <c r="B51" s="112"/>
      <c r="C51" s="112"/>
      <c r="D51" s="112"/>
      <c r="E51" s="112"/>
      <c r="F51" s="112"/>
      <c r="G51" s="112"/>
      <c r="H51" s="112"/>
      <c r="I51" s="112"/>
      <c r="J51" s="112"/>
    </row>
    <row r="52" spans="1:10" ht="14.25">
      <c r="A52" s="112" t="s">
        <v>57</v>
      </c>
      <c r="B52" s="112"/>
      <c r="C52" s="112"/>
      <c r="D52" s="112"/>
      <c r="E52" s="112"/>
      <c r="F52" s="112"/>
      <c r="G52" s="112"/>
      <c r="H52" s="112"/>
      <c r="I52" s="112"/>
      <c r="J52" s="112"/>
    </row>
    <row r="53" spans="1:10" ht="1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5">
      <c r="A54" s="2"/>
      <c r="B54" s="2"/>
      <c r="C54" s="2"/>
      <c r="D54" s="2"/>
      <c r="E54" s="6" t="str">
        <f>Data!$D$20</f>
        <v>  CORN</v>
      </c>
      <c r="F54" s="6" t="str">
        <f>Data!$E$20</f>
        <v>BEANS</v>
      </c>
      <c r="G54" s="6" t="str">
        <f>Data!$F$20</f>
        <v>WHEAT</v>
      </c>
      <c r="H54" s="6" t="str">
        <f>Data!$G$20</f>
        <v>D-BEAN</v>
      </c>
      <c r="I54" s="6" t="str">
        <f>Data!$H$20</f>
        <v>OTHER</v>
      </c>
      <c r="J54" s="26" t="s">
        <v>14</v>
      </c>
    </row>
    <row r="55" spans="1:10" ht="15">
      <c r="A55" s="38" t="s">
        <v>137</v>
      </c>
      <c r="B55" s="2"/>
      <c r="C55" s="2"/>
      <c r="D55" s="2"/>
      <c r="E55" s="39">
        <f>ROUND((Data!D22*Data!D25*Data!D29*(1-Data!D80/100))+Data!D53*Data!D22,0)</f>
        <v>0</v>
      </c>
      <c r="F55" s="39">
        <f>ROUND((Data!E22*Data!E25*Data!E29*(1-Data!E80/100))+Data!E53*Data!E22,0)</f>
        <v>0</v>
      </c>
      <c r="G55" s="39">
        <f>ROUND((Data!F22*Data!F25*Data!F29*(1-Data!F80/100))+Data!F53*Data!F22,0)</f>
        <v>0</v>
      </c>
      <c r="H55" s="39">
        <f>ROUND((Data!G22*Data!G25*Data!G29*(1-Data!G80/100))+Data!G53*Data!G22,0)</f>
        <v>0</v>
      </c>
      <c r="I55" s="39">
        <f>ROUND((Data!H22*Data!H25*Data!H29*(1-Data!H80/100))+Data!H53*Data!H22,0)</f>
        <v>0</v>
      </c>
      <c r="J55" s="39">
        <f>SUM(E55:I55)</f>
        <v>0</v>
      </c>
    </row>
    <row r="56" spans="1:10" ht="15">
      <c r="A56" s="1"/>
      <c r="B56" s="4" t="s">
        <v>58</v>
      </c>
      <c r="C56" s="2"/>
      <c r="D56" s="2"/>
      <c r="E56" s="39">
        <f>IF(Data!D$22=0,0,E$55/Data!D$22)</f>
        <v>0</v>
      </c>
      <c r="F56" s="39">
        <f>IF(Data!E$22=0,0,F$55/Data!E$22)</f>
        <v>0</v>
      </c>
      <c r="G56" s="39">
        <f>IF(Data!F$22=0,0,G$55/Data!F$22)</f>
        <v>0</v>
      </c>
      <c r="H56" s="39">
        <f>IF(Data!G$22=0,0,H$55/Data!G$22)</f>
        <v>0</v>
      </c>
      <c r="I56" s="39">
        <f>IF(Data!H$22=0,0,I$55/Data!H$22)</f>
        <v>0</v>
      </c>
      <c r="J56" s="39">
        <f>IF(Data!I22=0,0,+$J$55/Data!I22)</f>
        <v>0</v>
      </c>
    </row>
    <row r="57" spans="1:10" ht="15">
      <c r="A57" s="102" t="s">
        <v>80</v>
      </c>
      <c r="B57" s="4"/>
      <c r="C57" s="2"/>
      <c r="D57" s="2"/>
      <c r="E57" s="39">
        <f>ROUND(Data!D22*Data!D99+Data!D22*Data!D53,0)</f>
        <v>0</v>
      </c>
      <c r="F57" s="39">
        <f>ROUND(Data!E22*Data!E99+Data!E22*Data!E53,0)</f>
        <v>0</v>
      </c>
      <c r="G57" s="39">
        <f>ROUND(Data!F22*Data!F99+Data!F22*Data!F53,0)</f>
        <v>0</v>
      </c>
      <c r="H57" s="39">
        <f>ROUND(Data!G22*Data!G99+Data!G22*Data!G53,0)</f>
        <v>0</v>
      </c>
      <c r="I57" s="39">
        <f>ROUND(Data!H22*Data!H99+Data!H22*Data!H53,0)</f>
        <v>0</v>
      </c>
      <c r="J57" s="39">
        <f>SUM(E57:I57)</f>
        <v>0</v>
      </c>
    </row>
    <row r="58" spans="1:10" ht="15">
      <c r="A58" s="102"/>
      <c r="B58" s="4" t="s">
        <v>58</v>
      </c>
      <c r="C58" s="2"/>
      <c r="D58" s="2"/>
      <c r="E58" s="39">
        <f>IF(Data!D22&gt;0,ROUND(E57/Data!D22,0),0)</f>
        <v>0</v>
      </c>
      <c r="F58" s="39">
        <f>IF(Data!E22&gt;0,ROUND(F57/Data!E22,0),0)</f>
        <v>0</v>
      </c>
      <c r="G58" s="39">
        <f>IF(Data!F22&gt;0,ROUND(G57/Data!F22,0),0)</f>
        <v>0</v>
      </c>
      <c r="H58" s="39">
        <f>IF(Data!G22&gt;0,ROUND(H57/Data!G22,0),0)</f>
        <v>0</v>
      </c>
      <c r="I58" s="39">
        <f>IF(Data!H22&gt;0,ROUND(I57/Data!H22,0),0)</f>
        <v>0</v>
      </c>
      <c r="J58" s="39" t="e">
        <f>ROUND(J57/Data!I22,0)</f>
        <v>#DIV/0!</v>
      </c>
    </row>
    <row r="59" spans="1:10" ht="15">
      <c r="A59" s="38" t="s">
        <v>102</v>
      </c>
      <c r="B59" s="2"/>
      <c r="C59" s="2"/>
      <c r="D59" s="2"/>
      <c r="E59" s="44"/>
      <c r="F59" s="44"/>
      <c r="G59" s="44"/>
      <c r="H59" s="44"/>
      <c r="I59" s="44"/>
      <c r="J59" s="44">
        <f>Data!$I$31*(1-Data!I80/100)</f>
        <v>0</v>
      </c>
    </row>
    <row r="60" spans="1:10" ht="15">
      <c r="A60" s="38" t="s">
        <v>59</v>
      </c>
      <c r="B60" s="2"/>
      <c r="C60" s="2"/>
      <c r="D60" s="2"/>
      <c r="E60" s="39"/>
      <c r="F60" s="39"/>
      <c r="G60" s="39"/>
      <c r="H60" s="39"/>
      <c r="I60" s="39"/>
      <c r="J60" s="39">
        <f>J55+J57+J59</f>
        <v>0</v>
      </c>
    </row>
    <row r="61" spans="1:10" ht="15">
      <c r="A61" s="1"/>
      <c r="B61" s="4" t="s">
        <v>58</v>
      </c>
      <c r="C61" s="2"/>
      <c r="D61" s="2"/>
      <c r="E61" s="39"/>
      <c r="F61" s="39"/>
      <c r="G61" s="39"/>
      <c r="H61" s="39"/>
      <c r="I61" s="39"/>
      <c r="J61" s="39" t="e">
        <f>J60/Data!I22</f>
        <v>#DIV/0!</v>
      </c>
    </row>
    <row r="62" spans="1:10" ht="1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5">
      <c r="A63" s="38" t="s">
        <v>60</v>
      </c>
      <c r="B63" s="2"/>
      <c r="C63" s="2"/>
      <c r="D63" s="2"/>
      <c r="E63" s="39">
        <f>ROUND(Calculations!F41,0)</f>
        <v>0</v>
      </c>
      <c r="F63" s="39">
        <f>ROUND(Calculations!G41,0)</f>
        <v>0</v>
      </c>
      <c r="G63" s="39">
        <f>ROUND(Calculations!H41,0)</f>
        <v>0</v>
      </c>
      <c r="H63" s="39">
        <f>ROUND(Calculations!I41,0)</f>
        <v>0</v>
      </c>
      <c r="I63" s="39">
        <f>ROUND(Calculations!J41,0)</f>
        <v>0</v>
      </c>
      <c r="J63" s="39">
        <f>SUM(E63:I63)</f>
        <v>0</v>
      </c>
    </row>
    <row r="64" spans="1:10" ht="15">
      <c r="A64" s="1"/>
      <c r="B64" s="4" t="s">
        <v>58</v>
      </c>
      <c r="C64" s="2"/>
      <c r="D64" s="2"/>
      <c r="E64" s="44">
        <f>IF(Data!D$22=0,0,E$63/(Data!D$22))</f>
        <v>0</v>
      </c>
      <c r="F64" s="44">
        <f>IF(Data!E$22=0,0,F$63/(Data!E$22))</f>
        <v>0</v>
      </c>
      <c r="G64" s="44">
        <f>IF(Data!F$22=0,0,G$63/(Data!F$22))</f>
        <v>0</v>
      </c>
      <c r="H64" s="44">
        <f>IF(Data!G$22=0,0,H$63/(Data!G$22))</f>
        <v>0</v>
      </c>
      <c r="I64" s="44">
        <f>IF(Data!H$22=0,0,I$63/(Data!H$22))</f>
        <v>0</v>
      </c>
      <c r="J64" s="44" t="e">
        <f>J63/Data!I22</f>
        <v>#DIV/0!</v>
      </c>
    </row>
    <row r="65" spans="1:10" ht="15">
      <c r="A65" s="38" t="s">
        <v>139</v>
      </c>
      <c r="B65" s="2"/>
      <c r="C65" s="2"/>
      <c r="D65" s="2"/>
      <c r="E65" s="39">
        <f>E55+E57-E63</f>
        <v>0</v>
      </c>
      <c r="F65" s="39">
        <f>F55+F57-F63</f>
        <v>0</v>
      </c>
      <c r="G65" s="39">
        <f>G55+G57-G63</f>
        <v>0</v>
      </c>
      <c r="H65" s="39">
        <f>H55+H57-H63</f>
        <v>0</v>
      </c>
      <c r="I65" s="39">
        <f>I55+I57-I63</f>
        <v>0</v>
      </c>
      <c r="J65" s="39">
        <f>J60-J63</f>
        <v>0</v>
      </c>
    </row>
    <row r="66" spans="1:10" ht="15">
      <c r="A66" s="4"/>
      <c r="B66" s="4" t="s">
        <v>58</v>
      </c>
      <c r="C66" s="2"/>
      <c r="D66" s="2"/>
      <c r="E66" s="39">
        <f>IF(Data!D$22=0,0,(E$65/(Data!D$22)))</f>
        <v>0</v>
      </c>
      <c r="F66" s="39">
        <f>IF(Data!E$22=0,0,(F$65/(Data!E$22)))</f>
        <v>0</v>
      </c>
      <c r="G66" s="39">
        <f>IF(Data!F$22=0,0,(G$65/(Data!F$22)))</f>
        <v>0</v>
      </c>
      <c r="H66" s="39">
        <f>IF(Data!G$22=0,0,(H$65/(Data!G$22)))</f>
        <v>0</v>
      </c>
      <c r="I66" s="39">
        <f>IF(Data!H$22=0,0,(I$65/(Data!H$22)))</f>
        <v>0</v>
      </c>
      <c r="J66" s="39">
        <f>IF(Data!I$22=0,0,(J$65/Data!I$22))</f>
        <v>0</v>
      </c>
    </row>
    <row r="67" spans="1:10" ht="15">
      <c r="A67" s="4"/>
      <c r="B67" s="4"/>
      <c r="C67" s="2"/>
      <c r="D67" s="2"/>
      <c r="E67" s="39"/>
      <c r="F67" s="39"/>
      <c r="G67" s="39"/>
      <c r="H67" s="39"/>
      <c r="I67" s="39"/>
      <c r="J67" s="39"/>
    </row>
    <row r="68" spans="1:10" ht="15">
      <c r="A68" s="38" t="s">
        <v>61</v>
      </c>
      <c r="B68" s="2"/>
      <c r="C68" s="2"/>
      <c r="D68" s="2"/>
      <c r="E68" s="39"/>
      <c r="F68" s="39"/>
      <c r="G68" s="39"/>
      <c r="H68" s="39"/>
      <c r="I68" s="39"/>
      <c r="J68" s="39">
        <f>SUM(Data!G63:G66)</f>
        <v>0</v>
      </c>
    </row>
    <row r="69" spans="1:10" ht="15">
      <c r="A69" s="1"/>
      <c r="B69" s="4" t="s">
        <v>58</v>
      </c>
      <c r="C69" s="2"/>
      <c r="D69" s="2"/>
      <c r="E69" s="39"/>
      <c r="F69" s="39"/>
      <c r="G69" s="39"/>
      <c r="H69" s="39"/>
      <c r="I69" s="39"/>
      <c r="J69" s="39" t="e">
        <f>J68/Data!$I$22</f>
        <v>#DIV/0!</v>
      </c>
    </row>
    <row r="70" spans="1:10" ht="15">
      <c r="A70" s="1"/>
      <c r="B70" s="1"/>
      <c r="C70" s="2"/>
      <c r="D70" s="2"/>
      <c r="E70" s="39"/>
      <c r="F70" s="39"/>
      <c r="G70" s="39"/>
      <c r="H70" s="39"/>
      <c r="I70" s="39"/>
      <c r="J70" s="46"/>
    </row>
    <row r="71" spans="1:10" ht="15">
      <c r="A71" s="38" t="s">
        <v>63</v>
      </c>
      <c r="B71" s="2"/>
      <c r="C71" s="2"/>
      <c r="D71" s="2"/>
      <c r="E71" s="39"/>
      <c r="F71" s="39"/>
      <c r="G71" s="39"/>
      <c r="H71" s="39"/>
      <c r="I71" s="39"/>
      <c r="J71" s="39">
        <f>J65-J68</f>
        <v>0</v>
      </c>
    </row>
    <row r="72" spans="1:10" ht="15">
      <c r="A72" s="1"/>
      <c r="B72" s="4" t="s">
        <v>58</v>
      </c>
      <c r="C72" s="2"/>
      <c r="D72" s="2"/>
      <c r="E72" s="44"/>
      <c r="F72" s="44"/>
      <c r="G72" s="44"/>
      <c r="H72" s="44"/>
      <c r="I72" s="44"/>
      <c r="J72" s="44" t="e">
        <f>J71/Data!$I$22</f>
        <v>#DIV/0!</v>
      </c>
    </row>
    <row r="73" spans="1:10" ht="15">
      <c r="A73" s="2"/>
      <c r="B73" s="2"/>
      <c r="C73" s="2"/>
      <c r="D73" s="2"/>
      <c r="E73" s="43"/>
      <c r="F73" s="43"/>
      <c r="G73" s="43"/>
      <c r="H73" s="43"/>
      <c r="I73" s="43"/>
      <c r="J73" s="43"/>
    </row>
    <row r="74" spans="1:10" ht="1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5">
      <c r="A75" s="38" t="s">
        <v>64</v>
      </c>
      <c r="B75" s="2"/>
      <c r="C75" s="6"/>
      <c r="D75" s="6"/>
      <c r="E75" s="6"/>
      <c r="F75" s="6"/>
      <c r="G75" s="2"/>
      <c r="H75" s="2"/>
      <c r="I75" s="2"/>
      <c r="J75" s="2"/>
    </row>
    <row r="76" spans="1:10" ht="15">
      <c r="A76" s="2"/>
      <c r="B76" s="2"/>
      <c r="C76" s="6"/>
      <c r="D76" s="6"/>
      <c r="E76" s="6"/>
      <c r="F76" s="6"/>
      <c r="G76" s="2"/>
      <c r="H76" s="2"/>
      <c r="I76" s="2"/>
      <c r="J76" s="2"/>
    </row>
    <row r="77" spans="1:10" ht="15">
      <c r="A77" s="4" t="s">
        <v>65</v>
      </c>
      <c r="B77" s="2"/>
      <c r="C77" s="6"/>
      <c r="D77" s="6"/>
      <c r="E77" s="6"/>
      <c r="F77" s="6"/>
      <c r="G77" s="2"/>
      <c r="H77" s="2"/>
      <c r="I77" s="2"/>
      <c r="J77" s="2"/>
    </row>
    <row r="78" spans="1:10" ht="15">
      <c r="A78" s="2"/>
      <c r="B78" s="1"/>
      <c r="C78" s="4" t="s">
        <v>75</v>
      </c>
      <c r="D78" s="6"/>
      <c r="E78" s="6"/>
      <c r="F78" s="6"/>
      <c r="G78" s="2"/>
      <c r="H78" s="2"/>
      <c r="I78" s="2"/>
      <c r="J78" s="2"/>
    </row>
    <row r="79" spans="1:10" ht="15">
      <c r="A79" s="2"/>
      <c r="B79" s="96"/>
      <c r="C79" s="117" t="s">
        <v>67</v>
      </c>
      <c r="D79" s="117"/>
      <c r="E79" s="117"/>
      <c r="F79" s="6"/>
      <c r="G79" s="2"/>
      <c r="H79" s="2"/>
      <c r="I79" s="2"/>
      <c r="J79" s="2"/>
    </row>
    <row r="80" spans="1:10" ht="15">
      <c r="A80" s="2"/>
      <c r="B80" s="94" t="s">
        <v>71</v>
      </c>
      <c r="C80" s="93" t="s">
        <v>68</v>
      </c>
      <c r="D80" s="93" t="s">
        <v>69</v>
      </c>
      <c r="E80" s="93" t="s">
        <v>70</v>
      </c>
      <c r="F80" s="6"/>
      <c r="G80" s="2"/>
      <c r="H80" s="2"/>
      <c r="I80" s="2"/>
      <c r="J80" s="2"/>
    </row>
    <row r="81" spans="1:10" ht="15">
      <c r="A81" s="118"/>
      <c r="B81" s="95" t="s">
        <v>68</v>
      </c>
      <c r="C81" s="39" t="e">
        <f>(Calculations!F31-SUM(Calculations!$F$40:$J$40))/Data!$I$22</f>
        <v>#DIV/0!</v>
      </c>
      <c r="D81" s="39" t="e">
        <f>(Calculations!G31-SUM(Calculations!$F$41:$J$41))/Data!$I$22</f>
        <v>#DIV/0!</v>
      </c>
      <c r="E81" s="39" t="e">
        <f>(Calculations!H31-SUM(Calculations!$F$42:$J$42))/Data!$I$22</f>
        <v>#DIV/0!</v>
      </c>
      <c r="F81" s="6"/>
      <c r="G81" s="2"/>
      <c r="H81" s="2"/>
      <c r="I81" s="2"/>
      <c r="J81" s="2"/>
    </row>
    <row r="82" spans="1:10" ht="15">
      <c r="A82" s="119"/>
      <c r="B82" s="95" t="s">
        <v>69</v>
      </c>
      <c r="C82" s="39" t="e">
        <f>(Calculations!F32-SUM(Calculations!$F$40:$J$40))/Data!$I$22</f>
        <v>#DIV/0!</v>
      </c>
      <c r="D82" s="39" t="e">
        <f>(Calculations!G32-SUM(Calculations!$F$41:$J$41))/Data!$I$22</f>
        <v>#DIV/0!</v>
      </c>
      <c r="E82" s="39" t="e">
        <f>(Calculations!H32-SUM(Calculations!$F$42:$J$42))/Data!$I$22</f>
        <v>#DIV/0!</v>
      </c>
      <c r="F82" s="6"/>
      <c r="G82" s="2"/>
      <c r="H82" s="2"/>
      <c r="I82" s="2"/>
      <c r="J82" s="2"/>
    </row>
    <row r="83" spans="1:10" ht="15">
      <c r="A83" s="119"/>
      <c r="B83" s="95" t="s">
        <v>70</v>
      </c>
      <c r="C83" s="39" t="e">
        <f>(Calculations!F33-SUM(Calculations!$F$40:$J$40))/Data!$I$22</f>
        <v>#DIV/0!</v>
      </c>
      <c r="D83" s="39" t="e">
        <f>(Calculations!G33-SUM(Calculations!$F$41:$J$41))/Data!$I$22</f>
        <v>#DIV/0!</v>
      </c>
      <c r="E83" s="39" t="e">
        <f>(Calculations!H33-SUM(Calculations!$F$42:$J$42))/Data!$I$22</f>
        <v>#DIV/0!</v>
      </c>
      <c r="F83" s="6"/>
      <c r="G83" s="2"/>
      <c r="H83" s="2"/>
      <c r="I83" s="2"/>
      <c r="J83" s="2"/>
    </row>
    <row r="84" spans="1:10" ht="1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5">
      <c r="A85" s="4" t="s">
        <v>76</v>
      </c>
      <c r="B85" s="2"/>
      <c r="C85" s="6"/>
      <c r="D85" s="6"/>
      <c r="E85" s="6"/>
      <c r="F85" s="2"/>
      <c r="G85" s="2"/>
      <c r="H85" s="2"/>
      <c r="I85" s="2"/>
      <c r="J85" s="2"/>
    </row>
    <row r="86" spans="1:10" ht="15">
      <c r="A86" s="14"/>
      <c r="B86" s="54">
        <f>SUM(Data!$E$63:$E$66)</f>
        <v>0</v>
      </c>
      <c r="C86" s="45" t="s">
        <v>73</v>
      </c>
      <c r="D86" s="2"/>
      <c r="E86" s="2"/>
      <c r="F86" s="2"/>
      <c r="G86" s="2"/>
      <c r="H86" s="2"/>
      <c r="I86" s="2"/>
      <c r="J86" s="2"/>
    </row>
    <row r="87" spans="1:10" ht="15">
      <c r="A87" s="2"/>
      <c r="B87" s="1"/>
      <c r="C87" s="4" t="s">
        <v>75</v>
      </c>
      <c r="D87" s="2"/>
      <c r="E87" s="2"/>
      <c r="F87" s="2"/>
      <c r="G87" s="2"/>
      <c r="H87" s="2"/>
      <c r="I87" s="2"/>
      <c r="J87" s="2"/>
    </row>
    <row r="88" spans="1:10" ht="15">
      <c r="A88" s="2"/>
      <c r="B88" s="96"/>
      <c r="C88" s="117" t="s">
        <v>67</v>
      </c>
      <c r="D88" s="117"/>
      <c r="E88" s="117"/>
      <c r="F88" s="2"/>
      <c r="G88" s="2"/>
      <c r="H88" s="2"/>
      <c r="I88" s="2"/>
      <c r="J88" s="2"/>
    </row>
    <row r="89" spans="1:10" ht="15">
      <c r="A89" s="2"/>
      <c r="B89" s="94" t="s">
        <v>71</v>
      </c>
      <c r="C89" s="93" t="s">
        <v>68</v>
      </c>
      <c r="D89" s="93" t="s">
        <v>69</v>
      </c>
      <c r="E89" s="93" t="s">
        <v>70</v>
      </c>
      <c r="F89" s="2"/>
      <c r="G89" s="2"/>
      <c r="H89" s="2"/>
      <c r="I89" s="2"/>
      <c r="J89" s="2"/>
    </row>
    <row r="90" spans="1:10" ht="15">
      <c r="A90" s="118"/>
      <c r="B90" s="95" t="s">
        <v>68</v>
      </c>
      <c r="C90" s="39" t="e">
        <f aca="true" t="shared" si="1" ref="C90:E92">C81-$B$86</f>
        <v>#DIV/0!</v>
      </c>
      <c r="D90" s="39" t="e">
        <f t="shared" si="1"/>
        <v>#DIV/0!</v>
      </c>
      <c r="E90" s="39" t="e">
        <f t="shared" si="1"/>
        <v>#DIV/0!</v>
      </c>
      <c r="F90" s="2"/>
      <c r="G90" s="2"/>
      <c r="H90" s="2"/>
      <c r="I90" s="2"/>
      <c r="J90" s="2"/>
    </row>
    <row r="91" spans="1:10" ht="15">
      <c r="A91" s="119"/>
      <c r="B91" s="95" t="s">
        <v>69</v>
      </c>
      <c r="C91" s="39" t="e">
        <f t="shared" si="1"/>
        <v>#DIV/0!</v>
      </c>
      <c r="D91" s="39" t="e">
        <f t="shared" si="1"/>
        <v>#DIV/0!</v>
      </c>
      <c r="E91" s="39" t="e">
        <f t="shared" si="1"/>
        <v>#DIV/0!</v>
      </c>
      <c r="F91" s="2"/>
      <c r="G91" s="2"/>
      <c r="H91" s="2"/>
      <c r="I91" s="2"/>
      <c r="J91" s="2"/>
    </row>
    <row r="92" spans="1:10" ht="15">
      <c r="A92" s="119"/>
      <c r="B92" s="95" t="s">
        <v>70</v>
      </c>
      <c r="C92" s="39" t="e">
        <f t="shared" si="1"/>
        <v>#DIV/0!</v>
      </c>
      <c r="D92" s="39" t="e">
        <f t="shared" si="1"/>
        <v>#DIV/0!</v>
      </c>
      <c r="E92" s="39" t="e">
        <f t="shared" si="1"/>
        <v>#DIV/0!</v>
      </c>
      <c r="F92" s="2"/>
      <c r="G92" s="2"/>
      <c r="H92" s="2"/>
      <c r="I92" s="2"/>
      <c r="J92" s="2"/>
    </row>
    <row r="93" spans="1:10" ht="1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5">
      <c r="A94" s="111" t="s">
        <v>119</v>
      </c>
      <c r="B94" s="111"/>
      <c r="C94" s="111"/>
      <c r="D94" s="111"/>
      <c r="E94" s="111"/>
      <c r="F94" s="111"/>
      <c r="G94" s="111"/>
      <c r="H94" s="111"/>
      <c r="I94" s="111"/>
      <c r="J94" s="111"/>
    </row>
    <row r="95" spans="1:10" ht="15.75">
      <c r="A95" s="120" t="s">
        <v>118</v>
      </c>
      <c r="B95" s="120"/>
      <c r="C95" s="120"/>
      <c r="D95" s="120"/>
      <c r="E95" s="120"/>
      <c r="F95" s="120"/>
      <c r="G95" s="120"/>
      <c r="H95" s="120"/>
      <c r="I95" s="120"/>
      <c r="J95" s="120"/>
    </row>
    <row r="96" spans="1:10" ht="15">
      <c r="A96" s="111" t="s">
        <v>119</v>
      </c>
      <c r="B96" s="111"/>
      <c r="C96" s="111"/>
      <c r="D96" s="111"/>
      <c r="E96" s="111"/>
      <c r="F96" s="111"/>
      <c r="G96" s="111"/>
      <c r="H96" s="111"/>
      <c r="I96" s="111"/>
      <c r="J96" s="111"/>
    </row>
    <row r="97" spans="1:10" ht="1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4.25">
      <c r="A98" s="112" t="s">
        <v>77</v>
      </c>
      <c r="B98" s="112"/>
      <c r="C98" s="112"/>
      <c r="D98" s="112"/>
      <c r="E98" s="112"/>
      <c r="F98" s="112"/>
      <c r="G98" s="112"/>
      <c r="H98" s="112"/>
      <c r="I98" s="112"/>
      <c r="J98" s="112"/>
    </row>
    <row r="99" spans="1:10" ht="14.25">
      <c r="A99" s="112" t="s">
        <v>57</v>
      </c>
      <c r="B99" s="112"/>
      <c r="C99" s="112"/>
      <c r="D99" s="112"/>
      <c r="E99" s="112"/>
      <c r="F99" s="112"/>
      <c r="G99" s="112"/>
      <c r="H99" s="112"/>
      <c r="I99" s="112"/>
      <c r="J99" s="112"/>
    </row>
    <row r="100" spans="1:10" ht="15">
      <c r="A100" s="2"/>
      <c r="B100" s="2"/>
      <c r="C100" s="6"/>
      <c r="D100" s="2"/>
      <c r="E100" s="2"/>
      <c r="F100" s="2"/>
      <c r="G100" s="2"/>
      <c r="H100" s="2"/>
      <c r="I100" s="2"/>
      <c r="J100" s="2"/>
    </row>
    <row r="101" spans="1:10" ht="15">
      <c r="A101" s="2"/>
      <c r="B101" s="2"/>
      <c r="C101" s="2"/>
      <c r="D101" s="2"/>
      <c r="E101" s="6" t="str">
        <f>Data!$D$20</f>
        <v>  CORN</v>
      </c>
      <c r="F101" s="6" t="str">
        <f>Data!$E$20</f>
        <v>BEANS</v>
      </c>
      <c r="G101" s="6" t="str">
        <f>Data!$F$20</f>
        <v>WHEAT</v>
      </c>
      <c r="H101" s="6" t="str">
        <f>Data!$G$20</f>
        <v>D-BEAN</v>
      </c>
      <c r="I101" s="6" t="str">
        <f>Data!$H$20</f>
        <v>OTHER</v>
      </c>
      <c r="J101" s="8" t="s">
        <v>14</v>
      </c>
    </row>
    <row r="102" spans="1:10" ht="15">
      <c r="A102" s="38" t="s">
        <v>137</v>
      </c>
      <c r="B102" s="2"/>
      <c r="C102" s="2"/>
      <c r="D102" s="2"/>
      <c r="E102" s="39">
        <f>ROUND(Data!$D$22*Data!$D$25*Data!$D$29+Data!$D$22*Data!$D$52,0)</f>
        <v>0</v>
      </c>
      <c r="F102" s="39">
        <f>ROUND(Data!E22*Data!E25*Data!E29+Data!E22*Data!E52,0)</f>
        <v>0</v>
      </c>
      <c r="G102" s="39">
        <f>ROUND(Data!F22*Data!F25*Data!F29+Data!F22*Data!F52,0)</f>
        <v>0</v>
      </c>
      <c r="H102" s="39">
        <f>ROUND(Data!G22*Data!G25*Data!G29+Data!G22*Data!G52,0)</f>
        <v>0</v>
      </c>
      <c r="I102" s="39">
        <f>ROUND(Data!H22*Data!H25*Data!H29+Data!H22*Data!H52,0)</f>
        <v>0</v>
      </c>
      <c r="J102" s="39">
        <f>SUM(E102:I102)</f>
        <v>0</v>
      </c>
    </row>
    <row r="103" spans="1:10" ht="15">
      <c r="A103" s="1"/>
      <c r="B103" s="4" t="s">
        <v>58</v>
      </c>
      <c r="C103" s="2"/>
      <c r="D103" s="2"/>
      <c r="E103" s="39">
        <f>IF(Data!D$22=0,0,E$102/Data!D$22)</f>
        <v>0</v>
      </c>
      <c r="F103" s="39">
        <f>IF(Data!E$22=0,0,F$102/Data!E$22)</f>
        <v>0</v>
      </c>
      <c r="G103" s="39">
        <f>IF(Data!F$22=0,0,G$102/Data!F$22)</f>
        <v>0</v>
      </c>
      <c r="H103" s="39">
        <f>IF(Data!G$22=0,0,H$102/Data!G$22)</f>
        <v>0</v>
      </c>
      <c r="I103" s="39">
        <f>IF(Data!H$22=0,0,I$102/Data!H$22)</f>
        <v>0</v>
      </c>
      <c r="J103" s="39" t="e">
        <f>J102/Data!I22</f>
        <v>#DIV/0!</v>
      </c>
    </row>
    <row r="104" spans="1:10" ht="15">
      <c r="A104" s="102" t="s">
        <v>138</v>
      </c>
      <c r="B104" s="4"/>
      <c r="C104" s="2"/>
      <c r="D104" s="2"/>
      <c r="E104" s="39">
        <f>Data!D22*Data!D53</f>
        <v>0</v>
      </c>
      <c r="F104" s="39">
        <f>Data!E22*Data!E53</f>
        <v>0</v>
      </c>
      <c r="G104" s="39">
        <f>Data!F22*Data!F53</f>
        <v>0</v>
      </c>
      <c r="H104" s="39">
        <f>Data!G22*Data!G53</f>
        <v>0</v>
      </c>
      <c r="I104" s="39">
        <f>Data!H22*Data!H53</f>
        <v>0</v>
      </c>
      <c r="J104" s="39">
        <f>SUM(E104:I104)</f>
        <v>0</v>
      </c>
    </row>
    <row r="105" spans="1:10" ht="15">
      <c r="A105" s="102"/>
      <c r="B105" s="4" t="s">
        <v>58</v>
      </c>
      <c r="C105" s="2"/>
      <c r="D105" s="2"/>
      <c r="E105" s="39">
        <f>IF(Data!D22&gt;0,Results!E104/Data!D22,0)</f>
        <v>0</v>
      </c>
      <c r="F105" s="39">
        <f>IF(Data!E22&gt;0,Results!F104/Data!E22,0)</f>
        <v>0</v>
      </c>
      <c r="G105" s="39">
        <f>IF(Data!F22&gt;0,Results!G104/Data!F22,0)</f>
        <v>0</v>
      </c>
      <c r="H105" s="39">
        <f>IF(Data!G22&gt;0,Results!H104/Data!G22,0)</f>
        <v>0</v>
      </c>
      <c r="I105" s="39">
        <f>IF(Data!H22&gt;0,Results!I104/Data!H22,0)</f>
        <v>0</v>
      </c>
      <c r="J105" s="39" t="e">
        <f>J104/Data!I22</f>
        <v>#DIV/0!</v>
      </c>
    </row>
    <row r="106" spans="1:10" ht="15">
      <c r="A106" s="38" t="s">
        <v>101</v>
      </c>
      <c r="B106" s="2"/>
      <c r="C106" s="2"/>
      <c r="D106" s="2"/>
      <c r="E106" s="44"/>
      <c r="F106" s="44"/>
      <c r="G106" s="44"/>
      <c r="H106" s="44"/>
      <c r="I106" s="44"/>
      <c r="J106" s="44">
        <f>Data!$I$31</f>
        <v>0</v>
      </c>
    </row>
    <row r="107" spans="1:10" ht="15">
      <c r="A107" s="38" t="s">
        <v>59</v>
      </c>
      <c r="B107" s="2"/>
      <c r="C107" s="2"/>
      <c r="D107" s="2"/>
      <c r="E107" s="39"/>
      <c r="F107" s="39"/>
      <c r="G107" s="39"/>
      <c r="H107" s="39"/>
      <c r="I107" s="39"/>
      <c r="J107" s="39">
        <f>J102+J104+J106</f>
        <v>0</v>
      </c>
    </row>
    <row r="108" spans="1:10" ht="15">
      <c r="A108" s="1"/>
      <c r="B108" s="4" t="s">
        <v>58</v>
      </c>
      <c r="C108" s="2"/>
      <c r="D108" s="2"/>
      <c r="E108" s="39"/>
      <c r="F108" s="39"/>
      <c r="G108" s="39"/>
      <c r="H108" s="39"/>
      <c r="I108" s="39"/>
      <c r="J108" s="39">
        <f>IF(Data!I$22=0,0,(J$107/Data!I$22))</f>
        <v>0</v>
      </c>
    </row>
    <row r="109" spans="1:10" ht="15">
      <c r="A109" s="2"/>
      <c r="B109" s="2"/>
      <c r="C109" s="2"/>
      <c r="D109" s="2"/>
      <c r="E109" s="39"/>
      <c r="F109" s="39"/>
      <c r="G109" s="39"/>
      <c r="H109" s="39"/>
      <c r="I109" s="39"/>
      <c r="J109" s="39"/>
    </row>
    <row r="110" spans="1:10" ht="15">
      <c r="A110" s="38" t="s">
        <v>60</v>
      </c>
      <c r="B110" s="2"/>
      <c r="C110" s="2"/>
      <c r="D110" s="2"/>
      <c r="E110" s="39">
        <f>ROUND(Calculations!F64,0)</f>
        <v>0</v>
      </c>
      <c r="F110" s="39">
        <f>ROUND(Calculations!G64,0)</f>
        <v>0</v>
      </c>
      <c r="G110" s="39">
        <f>ROUND(Calculations!H64,0)</f>
        <v>0</v>
      </c>
      <c r="H110" s="39">
        <f>ROUND(Calculations!I64,0)</f>
        <v>0</v>
      </c>
      <c r="I110" s="39">
        <f>ROUND(Calculations!J64,0)</f>
        <v>0</v>
      </c>
      <c r="J110" s="39">
        <f>SUM(E110:I110)</f>
        <v>0</v>
      </c>
    </row>
    <row r="111" spans="1:10" ht="15">
      <c r="A111" s="1"/>
      <c r="B111" s="4" t="s">
        <v>58</v>
      </c>
      <c r="C111" s="2"/>
      <c r="D111" s="2"/>
      <c r="E111" s="39">
        <f>IF(Data!D$22=0,0,E$110/(Data!D$22))</f>
        <v>0</v>
      </c>
      <c r="F111" s="39">
        <f>IF(Data!E$22=0,0,F$110/(Data!E$22))</f>
        <v>0</v>
      </c>
      <c r="G111" s="39">
        <f>IF(Data!F$22=0,0,G$110/(Data!F$22))</f>
        <v>0</v>
      </c>
      <c r="H111" s="39">
        <f>IF(Data!G$22=0,0,H$110/(Data!G$22))</f>
        <v>0</v>
      </c>
      <c r="I111" s="39">
        <f>IF(Data!H$22=0,0,I$110/(Data!H$22))</f>
        <v>0</v>
      </c>
      <c r="J111" s="39">
        <f>IF(Data!I$22=0,0,J$110/(Data!I$22))</f>
        <v>0</v>
      </c>
    </row>
    <row r="112" spans="1:10" ht="15">
      <c r="A112" s="47" t="s">
        <v>78</v>
      </c>
      <c r="B112" s="2"/>
      <c r="C112" s="2"/>
      <c r="D112" s="2"/>
      <c r="E112" s="44"/>
      <c r="F112" s="44"/>
      <c r="G112" s="44"/>
      <c r="H112" s="44"/>
      <c r="I112" s="44"/>
      <c r="J112" s="44">
        <f>Data!I22*Data!D108</f>
        <v>0</v>
      </c>
    </row>
    <row r="113" spans="1:10" ht="15">
      <c r="A113" s="38" t="s">
        <v>139</v>
      </c>
      <c r="B113" s="2"/>
      <c r="C113" s="2"/>
      <c r="D113" s="2"/>
      <c r="E113" s="39">
        <f>(E$102-E$110-E$112)</f>
        <v>0</v>
      </c>
      <c r="F113" s="39">
        <f>(F$102-F$110-F$112)</f>
        <v>0</v>
      </c>
      <c r="G113" s="39">
        <f>(G$102-G$110-G$112)</f>
        <v>0</v>
      </c>
      <c r="H113" s="39">
        <f>(H$102-H$110-H$112)</f>
        <v>0</v>
      </c>
      <c r="I113" s="39">
        <f>(I$102-I$110-I$112)</f>
        <v>0</v>
      </c>
      <c r="J113" s="39">
        <f>J107-J110-J112</f>
        <v>0</v>
      </c>
    </row>
    <row r="114" spans="1:10" ht="15">
      <c r="A114" s="4"/>
      <c r="B114" s="4" t="s">
        <v>62</v>
      </c>
      <c r="C114" s="2"/>
      <c r="D114" s="2"/>
      <c r="E114" s="39">
        <f>IF(Data!D$22=0,0,E$113/(Data!D$22))</f>
        <v>0</v>
      </c>
      <c r="F114" s="39">
        <f>IF(Data!E$22=0,0,F$113/(Data!E$22))</f>
        <v>0</v>
      </c>
      <c r="G114" s="39">
        <f>IF(Data!F$22=0,0,G$113/(Data!F$22))</f>
        <v>0</v>
      </c>
      <c r="H114" s="39">
        <f>IF(Data!G$22=0,0,H$113/(Data!G$22))</f>
        <v>0</v>
      </c>
      <c r="I114" s="39">
        <f>IF(Data!H$22=0,0,I$113/(Data!H$22))</f>
        <v>0</v>
      </c>
      <c r="J114" s="39" t="e">
        <f>J113/Data!I22</f>
        <v>#DIV/0!</v>
      </c>
    </row>
    <row r="115" spans="1:10" ht="15">
      <c r="A115" s="4"/>
      <c r="B115" s="4"/>
      <c r="C115" s="2"/>
      <c r="D115" s="2"/>
      <c r="E115" s="39"/>
      <c r="F115" s="39"/>
      <c r="G115" s="39"/>
      <c r="H115" s="39"/>
      <c r="I115" s="39"/>
      <c r="J115" s="39"/>
    </row>
    <row r="116" spans="1:10" ht="15">
      <c r="A116" s="38" t="s">
        <v>61</v>
      </c>
      <c r="B116" s="2"/>
      <c r="C116" s="2"/>
      <c r="D116" s="2"/>
      <c r="E116" s="39"/>
      <c r="F116" s="39"/>
      <c r="G116" s="39"/>
      <c r="H116" s="39"/>
      <c r="I116" s="39"/>
      <c r="J116" s="39">
        <f>SUM(Data!G58:G60)</f>
        <v>0</v>
      </c>
    </row>
    <row r="117" spans="1:10" ht="15">
      <c r="A117" s="1"/>
      <c r="B117" s="4" t="s">
        <v>62</v>
      </c>
      <c r="C117" s="2"/>
      <c r="D117" s="2"/>
      <c r="E117" s="39"/>
      <c r="F117" s="39"/>
      <c r="G117" s="39"/>
      <c r="H117" s="39"/>
      <c r="I117" s="39"/>
      <c r="J117" s="46" t="e">
        <f>J116/Data!I22</f>
        <v>#DIV/0!</v>
      </c>
    </row>
    <row r="118" spans="1:10" ht="15">
      <c r="A118" s="1"/>
      <c r="B118" s="4"/>
      <c r="C118" s="2"/>
      <c r="D118" s="2"/>
      <c r="E118" s="39"/>
      <c r="F118" s="39"/>
      <c r="G118" s="39"/>
      <c r="H118" s="39"/>
      <c r="I118" s="39"/>
      <c r="J118" s="46"/>
    </row>
    <row r="119" spans="1:10" ht="15">
      <c r="A119" s="38" t="s">
        <v>63</v>
      </c>
      <c r="B119" s="2"/>
      <c r="C119" s="2"/>
      <c r="D119" s="2"/>
      <c r="E119" s="39"/>
      <c r="F119" s="39"/>
      <c r="G119" s="39"/>
      <c r="H119" s="39"/>
      <c r="I119" s="39"/>
      <c r="J119" s="39">
        <f>J113-J116</f>
        <v>0</v>
      </c>
    </row>
    <row r="120" spans="1:10" ht="15">
      <c r="A120" s="1"/>
      <c r="B120" s="4" t="s">
        <v>62</v>
      </c>
      <c r="C120" s="2"/>
      <c r="D120" s="2"/>
      <c r="E120" s="44"/>
      <c r="F120" s="44"/>
      <c r="G120" s="44"/>
      <c r="H120" s="44"/>
      <c r="I120" s="44"/>
      <c r="J120" s="44" t="e">
        <f>J119/Data!$I$22</f>
        <v>#DIV/0!</v>
      </c>
    </row>
    <row r="121" spans="1:10" ht="15">
      <c r="A121" s="1"/>
      <c r="B121" s="1"/>
      <c r="C121" s="2"/>
      <c r="D121" s="2"/>
      <c r="E121" s="2"/>
      <c r="F121" s="2"/>
      <c r="G121" s="2"/>
      <c r="H121" s="6"/>
      <c r="I121" s="6"/>
      <c r="J121" s="2"/>
    </row>
    <row r="122" spans="1:10" ht="15">
      <c r="A122" s="1"/>
      <c r="B122" s="4"/>
      <c r="C122" s="2"/>
      <c r="D122" s="2"/>
      <c r="E122" s="2"/>
      <c r="F122" s="2"/>
      <c r="G122" s="2"/>
      <c r="H122" s="6"/>
      <c r="I122" s="6"/>
      <c r="J122" s="2"/>
    </row>
    <row r="123" spans="1:10" ht="15">
      <c r="A123" s="4" t="s">
        <v>64</v>
      </c>
      <c r="B123" s="2"/>
      <c r="C123" s="2"/>
      <c r="D123" s="2"/>
      <c r="E123" s="42"/>
      <c r="F123" s="42"/>
      <c r="G123" s="42"/>
      <c r="H123" s="42"/>
      <c r="I123" s="42"/>
      <c r="J123" s="2"/>
    </row>
    <row r="124" spans="1:10" ht="15">
      <c r="A124" s="2"/>
      <c r="B124" s="2"/>
      <c r="C124" s="1"/>
      <c r="D124" s="2"/>
      <c r="E124" s="2"/>
      <c r="F124" s="2"/>
      <c r="G124" s="2"/>
      <c r="H124" s="2"/>
      <c r="I124" s="2"/>
      <c r="J124" s="2"/>
    </row>
    <row r="125" spans="1:10" ht="15">
      <c r="A125" s="4" t="s">
        <v>65</v>
      </c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5">
      <c r="A126" s="4"/>
      <c r="B126" s="2"/>
      <c r="C126" s="4" t="s">
        <v>66</v>
      </c>
      <c r="D126" s="2"/>
      <c r="E126" s="2"/>
      <c r="F126" s="2"/>
      <c r="G126" s="2"/>
      <c r="H126" s="2"/>
      <c r="I126" s="2"/>
      <c r="J126" s="2"/>
    </row>
    <row r="127" spans="1:10" ht="15">
      <c r="A127" s="2"/>
      <c r="B127" s="96"/>
      <c r="C127" s="117" t="s">
        <v>67</v>
      </c>
      <c r="D127" s="117"/>
      <c r="E127" s="117"/>
      <c r="F127" s="2"/>
      <c r="G127" s="2"/>
      <c r="H127" s="2"/>
      <c r="I127" s="2"/>
      <c r="J127" s="2"/>
    </row>
    <row r="128" spans="1:10" ht="15">
      <c r="A128" s="2"/>
      <c r="B128" s="94" t="s">
        <v>71</v>
      </c>
      <c r="C128" s="93" t="s">
        <v>68</v>
      </c>
      <c r="D128" s="93" t="s">
        <v>69</v>
      </c>
      <c r="E128" s="93" t="s">
        <v>70</v>
      </c>
      <c r="F128" s="2"/>
      <c r="G128" s="2"/>
      <c r="H128" s="2"/>
      <c r="I128" s="2"/>
      <c r="J128" s="2"/>
    </row>
    <row r="129" spans="1:10" ht="15">
      <c r="A129" s="118"/>
      <c r="B129" s="95" t="s">
        <v>68</v>
      </c>
      <c r="C129" s="39" t="e">
        <f>(Calculations!F55-Calculations!$L63)/Data!$I$22</f>
        <v>#DIV/0!</v>
      </c>
      <c r="D129" s="39" t="e">
        <f>(Calculations!G55-Calculations!$L63)/Data!$I$22</f>
        <v>#DIV/0!</v>
      </c>
      <c r="E129" s="39" t="e">
        <f>(Calculations!H55-Calculations!$L63)/Data!$I$22</f>
        <v>#DIV/0!</v>
      </c>
      <c r="F129" s="2"/>
      <c r="G129" s="2"/>
      <c r="H129" s="2"/>
      <c r="I129" s="2"/>
      <c r="J129" s="2"/>
    </row>
    <row r="130" spans="1:10" ht="15">
      <c r="A130" s="119"/>
      <c r="B130" s="95" t="s">
        <v>69</v>
      </c>
      <c r="C130" s="39" t="e">
        <f>(Calculations!F56-Calculations!$L64)/Data!$I$22</f>
        <v>#DIV/0!</v>
      </c>
      <c r="D130" s="39" t="e">
        <f>(Calculations!G56-Calculations!$L64)/Data!$I$22</f>
        <v>#DIV/0!</v>
      </c>
      <c r="E130" s="39" t="e">
        <f>(Calculations!H56-Calculations!$L64)/Data!$I$22</f>
        <v>#DIV/0!</v>
      </c>
      <c r="F130" s="2"/>
      <c r="G130" s="2"/>
      <c r="H130" s="2"/>
      <c r="I130" s="2"/>
      <c r="J130" s="2"/>
    </row>
    <row r="131" spans="1:10" ht="15">
      <c r="A131" s="119"/>
      <c r="B131" s="95" t="s">
        <v>70</v>
      </c>
      <c r="C131" s="39" t="e">
        <f>(Calculations!F57-Calculations!$L65)/Data!$I$22</f>
        <v>#DIV/0!</v>
      </c>
      <c r="D131" s="39" t="e">
        <f>(Calculations!G57-Calculations!$L65)/Data!$I$22</f>
        <v>#DIV/0!</v>
      </c>
      <c r="E131" s="39" t="e">
        <f>(Calculations!H57-Calculations!$L65)/Data!$I$22</f>
        <v>#DIV/0!</v>
      </c>
      <c r="F131" s="2"/>
      <c r="G131" s="2"/>
      <c r="H131" s="2"/>
      <c r="I131" s="2"/>
      <c r="J131" s="2"/>
    </row>
    <row r="132" spans="1:10" ht="1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5">
      <c r="A134" s="4" t="s">
        <v>72</v>
      </c>
      <c r="B134" s="2"/>
      <c r="C134" s="6"/>
      <c r="D134" s="6"/>
      <c r="E134" s="6"/>
      <c r="F134" s="6"/>
      <c r="G134" s="6"/>
      <c r="H134" s="2"/>
      <c r="I134" s="2"/>
      <c r="J134" s="2"/>
    </row>
    <row r="135" spans="1:10" ht="15">
      <c r="A135" s="14"/>
      <c r="B135" s="54">
        <f>Data!$E$58+Data!$E$59+Data!$E$60</f>
        <v>0</v>
      </c>
      <c r="C135" s="45" t="s">
        <v>73</v>
      </c>
      <c r="D135" s="2"/>
      <c r="E135" s="2"/>
      <c r="F135" s="2"/>
      <c r="G135" s="2"/>
      <c r="H135" s="2"/>
      <c r="I135" s="2"/>
      <c r="J135" s="2"/>
    </row>
    <row r="136" spans="1:10" ht="15">
      <c r="A136" s="14"/>
      <c r="B136" s="6"/>
      <c r="C136" s="4" t="s">
        <v>66</v>
      </c>
      <c r="D136" s="2"/>
      <c r="E136" s="2"/>
      <c r="F136" s="2"/>
      <c r="G136" s="2"/>
      <c r="H136" s="2"/>
      <c r="I136" s="2"/>
      <c r="J136" s="2"/>
    </row>
    <row r="137" spans="1:10" ht="15">
      <c r="A137" s="2"/>
      <c r="B137" s="96"/>
      <c r="C137" s="117" t="s">
        <v>67</v>
      </c>
      <c r="D137" s="117"/>
      <c r="E137" s="117"/>
      <c r="F137" s="2"/>
      <c r="G137" s="2"/>
      <c r="H137" s="2"/>
      <c r="I137" s="2"/>
      <c r="J137" s="2"/>
    </row>
    <row r="138" spans="1:10" ht="15">
      <c r="A138" s="2"/>
      <c r="B138" s="94" t="s">
        <v>71</v>
      </c>
      <c r="C138" s="93" t="s">
        <v>68</v>
      </c>
      <c r="D138" s="93" t="s">
        <v>69</v>
      </c>
      <c r="E138" s="93" t="s">
        <v>70</v>
      </c>
      <c r="F138" s="2"/>
      <c r="G138" s="2"/>
      <c r="H138" s="2"/>
      <c r="I138" s="2"/>
      <c r="J138" s="2"/>
    </row>
    <row r="139" spans="1:10" ht="15">
      <c r="A139" s="118"/>
      <c r="B139" s="95" t="s">
        <v>68</v>
      </c>
      <c r="C139" s="39" t="e">
        <f aca="true" t="shared" si="2" ref="C139:E141">C129-$B$135</f>
        <v>#DIV/0!</v>
      </c>
      <c r="D139" s="39" t="e">
        <f t="shared" si="2"/>
        <v>#DIV/0!</v>
      </c>
      <c r="E139" s="39" t="e">
        <f t="shared" si="2"/>
        <v>#DIV/0!</v>
      </c>
      <c r="F139" s="2"/>
      <c r="G139" s="2"/>
      <c r="H139" s="2"/>
      <c r="I139" s="2"/>
      <c r="J139" s="2"/>
    </row>
    <row r="140" spans="1:10" ht="15">
      <c r="A140" s="119"/>
      <c r="B140" s="95" t="s">
        <v>69</v>
      </c>
      <c r="C140" s="39" t="e">
        <f t="shared" si="2"/>
        <v>#DIV/0!</v>
      </c>
      <c r="D140" s="39" t="e">
        <f t="shared" si="2"/>
        <v>#DIV/0!</v>
      </c>
      <c r="E140" s="39" t="e">
        <f t="shared" si="2"/>
        <v>#DIV/0!</v>
      </c>
      <c r="F140" s="2"/>
      <c r="G140" s="2"/>
      <c r="H140" s="2"/>
      <c r="I140" s="2"/>
      <c r="J140" s="2"/>
    </row>
    <row r="141" spans="1:10" ht="15">
      <c r="A141" s="119"/>
      <c r="B141" s="95" t="s">
        <v>70</v>
      </c>
      <c r="C141" s="39" t="e">
        <f t="shared" si="2"/>
        <v>#DIV/0!</v>
      </c>
      <c r="D141" s="39" t="e">
        <f t="shared" si="2"/>
        <v>#DIV/0!</v>
      </c>
      <c r="E141" s="39" t="e">
        <f t="shared" si="2"/>
        <v>#DIV/0!</v>
      </c>
      <c r="F141" s="2"/>
      <c r="G141" s="2"/>
      <c r="H141" s="2"/>
      <c r="I141" s="17"/>
      <c r="J141" s="2"/>
    </row>
    <row r="142" spans="1:10" ht="1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4.25">
      <c r="A143" s="116" t="s">
        <v>125</v>
      </c>
      <c r="B143" s="116"/>
      <c r="C143" s="116"/>
      <c r="D143" s="116"/>
      <c r="E143" s="116"/>
      <c r="F143" s="116"/>
      <c r="G143" s="116"/>
      <c r="H143" s="116"/>
      <c r="I143" s="116"/>
      <c r="J143" s="116"/>
    </row>
    <row r="144" spans="1:10" ht="14.25">
      <c r="A144" s="112" t="s">
        <v>57</v>
      </c>
      <c r="B144" s="112"/>
      <c r="C144" s="112"/>
      <c r="D144" s="112"/>
      <c r="E144" s="112"/>
      <c r="F144" s="112"/>
      <c r="G144" s="112"/>
      <c r="H144" s="112"/>
      <c r="I144" s="112"/>
      <c r="J144" s="112"/>
    </row>
    <row r="145" spans="1:10" ht="15">
      <c r="A145" s="2"/>
      <c r="B145" s="2"/>
      <c r="C145" s="6"/>
      <c r="D145" s="6"/>
      <c r="E145" s="6"/>
      <c r="F145" s="6"/>
      <c r="G145" s="6"/>
      <c r="H145" s="2"/>
      <c r="I145" s="2"/>
      <c r="J145" s="2"/>
    </row>
    <row r="146" spans="1:10" ht="15">
      <c r="A146" s="2"/>
      <c r="B146" s="2"/>
      <c r="C146" s="6"/>
      <c r="D146" s="6"/>
      <c r="E146" s="6" t="str">
        <f>Data!D$20</f>
        <v>  CORN</v>
      </c>
      <c r="F146" s="6" t="str">
        <f>Data!E$20</f>
        <v>BEANS</v>
      </c>
      <c r="G146" s="6" t="str">
        <f>Data!F$20</f>
        <v>WHEAT</v>
      </c>
      <c r="H146" s="6" t="str">
        <f>Data!G$20</f>
        <v>D-BEAN</v>
      </c>
      <c r="I146" s="6" t="str">
        <f>Data!H$20</f>
        <v>OTHER</v>
      </c>
      <c r="J146" s="8" t="s">
        <v>14</v>
      </c>
    </row>
    <row r="147" spans="1:10" ht="15">
      <c r="A147" s="38" t="s">
        <v>79</v>
      </c>
      <c r="B147" s="2"/>
      <c r="C147" s="2"/>
      <c r="D147" s="2"/>
      <c r="E147" s="39"/>
      <c r="F147" s="39"/>
      <c r="G147" s="39"/>
      <c r="H147" s="39"/>
      <c r="I147" s="39"/>
      <c r="J147" s="39">
        <f>J112</f>
        <v>0</v>
      </c>
    </row>
    <row r="148" spans="1:10" ht="15">
      <c r="A148" s="1"/>
      <c r="B148" s="4" t="s">
        <v>58</v>
      </c>
      <c r="C148" s="2"/>
      <c r="D148" s="2"/>
      <c r="E148" s="39"/>
      <c r="F148" s="39"/>
      <c r="G148" s="39"/>
      <c r="H148" s="39"/>
      <c r="I148" s="39"/>
      <c r="J148" s="39" t="e">
        <f>J147/Data!$I$22</f>
        <v>#DIV/0!</v>
      </c>
    </row>
    <row r="149" spans="1:10" ht="15">
      <c r="A149" s="38" t="s">
        <v>80</v>
      </c>
      <c r="B149" s="2"/>
      <c r="C149" s="2"/>
      <c r="D149" s="2"/>
      <c r="E149" s="44"/>
      <c r="F149" s="44"/>
      <c r="G149" s="44"/>
      <c r="H149" s="44"/>
      <c r="I149" s="44"/>
      <c r="J149" s="44">
        <f>Calculations!$E$50</f>
        <v>0</v>
      </c>
    </row>
    <row r="150" spans="1:10" ht="15">
      <c r="A150" s="38" t="s">
        <v>59</v>
      </c>
      <c r="B150" s="2"/>
      <c r="C150" s="2"/>
      <c r="D150" s="2"/>
      <c r="E150" s="39"/>
      <c r="F150" s="39"/>
      <c r="G150" s="39"/>
      <c r="H150" s="39"/>
      <c r="I150" s="39"/>
      <c r="J150" s="39">
        <f>J147+J149</f>
        <v>0</v>
      </c>
    </row>
    <row r="151" spans="1:10" ht="15">
      <c r="A151" s="1"/>
      <c r="B151" s="4" t="s">
        <v>58</v>
      </c>
      <c r="C151" s="2"/>
      <c r="D151" s="2"/>
      <c r="E151" s="39"/>
      <c r="F151" s="39"/>
      <c r="G151" s="39"/>
      <c r="H151" s="39"/>
      <c r="I151" s="39"/>
      <c r="J151" s="39">
        <f>IF(Data!I$22=0,0,(J$150/Data!I$22))</f>
        <v>0</v>
      </c>
    </row>
    <row r="152" spans="1:10" ht="15">
      <c r="A152" s="2"/>
      <c r="B152" s="2"/>
      <c r="C152" s="2"/>
      <c r="D152" s="2"/>
      <c r="E152" s="39"/>
      <c r="F152" s="39"/>
      <c r="G152" s="39"/>
      <c r="H152" s="39"/>
      <c r="I152" s="39"/>
      <c r="J152" s="39"/>
    </row>
    <row r="153" spans="1:10" ht="15">
      <c r="A153" s="38" t="s">
        <v>60</v>
      </c>
      <c r="B153" s="2"/>
      <c r="C153" s="2"/>
      <c r="D153" s="2"/>
      <c r="E153" s="39">
        <f>ROUND(Calculations!F72,0)</f>
        <v>0</v>
      </c>
      <c r="F153" s="39">
        <f>ROUND(Calculations!G72,0)</f>
        <v>0</v>
      </c>
      <c r="G153" s="39">
        <f>ROUND(Calculations!H72,0)</f>
        <v>0</v>
      </c>
      <c r="H153" s="39">
        <f>ROUND(Calculations!I72,0)</f>
        <v>0</v>
      </c>
      <c r="I153" s="39">
        <f>ROUND(Calculations!J72,0)</f>
        <v>0</v>
      </c>
      <c r="J153" s="39">
        <f>SUM(E153:I153)</f>
        <v>0</v>
      </c>
    </row>
    <row r="154" spans="1:10" ht="15">
      <c r="A154" s="1"/>
      <c r="B154" s="4" t="s">
        <v>58</v>
      </c>
      <c r="C154" s="2"/>
      <c r="D154" s="2"/>
      <c r="E154" s="44">
        <f>IF(Data!D$22=0,0,E$153/(Data!D$22))</f>
        <v>0</v>
      </c>
      <c r="F154" s="44">
        <f>IF(Data!E$22=0,0,F$153/(Data!E$22))</f>
        <v>0</v>
      </c>
      <c r="G154" s="44">
        <f>IF(Data!F$22=0,0,G$153/(Data!F$22))</f>
        <v>0</v>
      </c>
      <c r="H154" s="44">
        <f>IF(Data!G$22=0,0,H$153/(Data!G$22))</f>
        <v>0</v>
      </c>
      <c r="I154" s="44">
        <f>IF(Data!H$22=0,0,I$153/(Data!H$22))</f>
        <v>0</v>
      </c>
      <c r="J154" s="44">
        <f>IF(Data!I$22=0,0,J$153/(Data!I$22))</f>
        <v>0</v>
      </c>
    </row>
    <row r="155" spans="1:10" ht="15">
      <c r="A155" s="38" t="s">
        <v>139</v>
      </c>
      <c r="B155" s="2"/>
      <c r="C155" s="2"/>
      <c r="D155" s="2"/>
      <c r="E155" s="39"/>
      <c r="F155" s="39"/>
      <c r="G155" s="39"/>
      <c r="H155" s="39"/>
      <c r="I155" s="39"/>
      <c r="J155" s="39">
        <f>J150-J153</f>
        <v>0</v>
      </c>
    </row>
    <row r="156" spans="1:10" ht="15">
      <c r="A156" s="1"/>
      <c r="B156" s="4" t="s">
        <v>58</v>
      </c>
      <c r="C156" s="2"/>
      <c r="D156" s="2"/>
      <c r="E156" s="39"/>
      <c r="F156" s="39"/>
      <c r="G156" s="39"/>
      <c r="H156" s="39"/>
      <c r="I156" s="39"/>
      <c r="J156" s="39" t="e">
        <f>J155/Data!$I$22</f>
        <v>#DIV/0!</v>
      </c>
    </row>
    <row r="157" spans="1:10" ht="15">
      <c r="A157" s="1"/>
      <c r="B157" s="4"/>
      <c r="C157" s="2"/>
      <c r="D157" s="2"/>
      <c r="E157" s="39"/>
      <c r="F157" s="39"/>
      <c r="G157" s="39"/>
      <c r="H157" s="39"/>
      <c r="I157" s="39"/>
      <c r="J157" s="39"/>
    </row>
    <row r="158" spans="1:10" ht="15">
      <c r="A158" s="38" t="s">
        <v>61</v>
      </c>
      <c r="B158" s="2"/>
      <c r="C158" s="2"/>
      <c r="D158" s="2"/>
      <c r="E158" s="39"/>
      <c r="F158" s="39"/>
      <c r="G158" s="39"/>
      <c r="H158" s="39"/>
      <c r="I158" s="39"/>
      <c r="J158" s="39">
        <f>SUM(Data!$G$63:$G$66)</f>
        <v>0</v>
      </c>
    </row>
    <row r="159" spans="1:10" ht="15">
      <c r="A159" s="38"/>
      <c r="B159" s="4" t="s">
        <v>62</v>
      </c>
      <c r="C159" s="2"/>
      <c r="D159" s="2"/>
      <c r="E159" s="39"/>
      <c r="F159" s="39"/>
      <c r="G159" s="39"/>
      <c r="H159" s="39"/>
      <c r="I159" s="39"/>
      <c r="J159" s="39" t="e">
        <f>J158/Data!I22</f>
        <v>#DIV/0!</v>
      </c>
    </row>
    <row r="160" spans="1:10" ht="15">
      <c r="A160" s="38"/>
      <c r="B160" s="4"/>
      <c r="C160" s="2"/>
      <c r="D160" s="2"/>
      <c r="E160" s="39"/>
      <c r="F160" s="39"/>
      <c r="G160" s="39"/>
      <c r="H160" s="39"/>
      <c r="I160" s="39"/>
      <c r="J160" s="39"/>
    </row>
    <row r="161" spans="1:10" ht="15">
      <c r="A161" s="38" t="s">
        <v>81</v>
      </c>
      <c r="B161" s="2"/>
      <c r="C161" s="2"/>
      <c r="D161" s="2"/>
      <c r="E161" s="39"/>
      <c r="F161" s="39"/>
      <c r="G161" s="39"/>
      <c r="H161" s="39"/>
      <c r="I161" s="39"/>
      <c r="J161" s="39">
        <f>J155-J158</f>
        <v>0</v>
      </c>
    </row>
    <row r="162" spans="1:10" ht="15">
      <c r="A162" s="1"/>
      <c r="B162" s="4" t="s">
        <v>82</v>
      </c>
      <c r="C162" s="2"/>
      <c r="D162" s="2"/>
      <c r="E162" s="44"/>
      <c r="F162" s="44"/>
      <c r="G162" s="44"/>
      <c r="H162" s="44"/>
      <c r="I162" s="44"/>
      <c r="J162" s="44" t="e">
        <f>J161/Data!I22</f>
        <v>#DIV/0!</v>
      </c>
    </row>
    <row r="163" spans="1:10" ht="1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5">
      <c r="A165" s="38" t="s">
        <v>64</v>
      </c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5">
      <c r="A166" s="4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5">
      <c r="A167" s="4" t="s">
        <v>65</v>
      </c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5">
      <c r="A168" s="2"/>
      <c r="B168" s="2"/>
      <c r="C168" s="4" t="s">
        <v>75</v>
      </c>
      <c r="D168" s="2"/>
      <c r="E168" s="2"/>
      <c r="F168" s="2"/>
      <c r="G168" s="2"/>
      <c r="H168" s="2"/>
      <c r="I168" s="2"/>
      <c r="J168" s="2"/>
    </row>
    <row r="169" spans="1:10" ht="15">
      <c r="A169" s="2"/>
      <c r="B169" s="96"/>
      <c r="C169" s="117" t="s">
        <v>67</v>
      </c>
      <c r="D169" s="117"/>
      <c r="E169" s="117"/>
      <c r="G169" s="2"/>
      <c r="H169" s="2"/>
      <c r="I169" s="2"/>
      <c r="J169" s="2"/>
    </row>
    <row r="170" spans="1:10" ht="15">
      <c r="A170" s="2"/>
      <c r="B170" s="94" t="s">
        <v>71</v>
      </c>
      <c r="C170" s="93" t="s">
        <v>68</v>
      </c>
      <c r="D170" s="93" t="s">
        <v>69</v>
      </c>
      <c r="E170" s="93" t="s">
        <v>70</v>
      </c>
      <c r="G170" s="2"/>
      <c r="H170" s="2"/>
      <c r="I170" s="2"/>
      <c r="J170" s="2"/>
    </row>
    <row r="171" spans="1:10" ht="15">
      <c r="A171" s="118"/>
      <c r="B171" s="95" t="s">
        <v>68</v>
      </c>
      <c r="C171" s="39" t="e">
        <f>(Data!$D$108*Data!$I$22+Calculations!$E$50-Calculations!$K$72)/Data!$I$22</f>
        <v>#DIV/0!</v>
      </c>
      <c r="D171" s="39" t="e">
        <f>(Data!$D$108*Data!$I$22+Calculations!$E$50-Calculations!$K$72)/Data!$I$22</f>
        <v>#DIV/0!</v>
      </c>
      <c r="E171" s="39" t="e">
        <f>(Data!$D$108*Data!$I$22+Calculations!$E$50-Calculations!$K$72)/Data!$I$22</f>
        <v>#DIV/0!</v>
      </c>
      <c r="G171" s="2"/>
      <c r="H171" s="2"/>
      <c r="I171" s="2"/>
      <c r="J171" s="2"/>
    </row>
    <row r="172" spans="1:10" ht="15">
      <c r="A172" s="119"/>
      <c r="B172" s="95" t="s">
        <v>69</v>
      </c>
      <c r="C172" s="39" t="e">
        <f>(Data!$D$108*Data!$I$22+Calculations!$E$50-Calculations!$K$73)/Data!$I$22</f>
        <v>#DIV/0!</v>
      </c>
      <c r="D172" s="39" t="e">
        <f>(Data!$D$108*Data!$I$22+Calculations!$E$50-Calculations!$K$73)/Data!$I$22</f>
        <v>#DIV/0!</v>
      </c>
      <c r="E172" s="39" t="e">
        <f>(Data!$D$108*Data!$I$22+Calculations!$E$50-Calculations!$K$73)/Data!$I$22</f>
        <v>#DIV/0!</v>
      </c>
      <c r="G172" s="2"/>
      <c r="H172" s="2"/>
      <c r="I172" s="2"/>
      <c r="J172" s="2"/>
    </row>
    <row r="173" spans="1:10" ht="15">
      <c r="A173" s="119"/>
      <c r="B173" s="95" t="s">
        <v>70</v>
      </c>
      <c r="C173" s="39" t="e">
        <f>(Data!$D$108*Data!$I$22+Calculations!$E$50-Calculations!$K$74)/Data!$I$22</f>
        <v>#DIV/0!</v>
      </c>
      <c r="D173" s="39" t="e">
        <f>(Data!$D$108*Data!$I$22+Calculations!$E$50-Calculations!$K$74)/Data!$I$22</f>
        <v>#DIV/0!</v>
      </c>
      <c r="E173" s="39" t="e">
        <f>(Data!$D$108*Data!$I$22+Calculations!$E$50-Calculations!$K$74)/Data!$I$22</f>
        <v>#DIV/0!</v>
      </c>
      <c r="G173" s="2"/>
      <c r="H173" s="2"/>
      <c r="I173" s="2"/>
      <c r="J173" s="2"/>
    </row>
    <row r="174" spans="1:10" ht="1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5">
      <c r="A175" s="4" t="s">
        <v>76</v>
      </c>
      <c r="B175" s="2"/>
      <c r="C175" s="6"/>
      <c r="D175" s="6"/>
      <c r="E175" s="6"/>
      <c r="F175" s="2"/>
      <c r="G175" s="2"/>
      <c r="H175" s="2"/>
      <c r="I175" s="2"/>
      <c r="J175" s="2"/>
    </row>
    <row r="176" spans="1:10" ht="15">
      <c r="A176" s="14"/>
      <c r="B176" s="54">
        <f>SUM(Data!$E$63:$E$66)</f>
        <v>0</v>
      </c>
      <c r="C176" s="45" t="s">
        <v>73</v>
      </c>
      <c r="D176" s="2"/>
      <c r="E176" s="2"/>
      <c r="F176" s="2"/>
      <c r="G176" s="2"/>
      <c r="H176" s="2"/>
      <c r="I176" s="2"/>
      <c r="J176" s="2"/>
    </row>
    <row r="177" spans="1:10" ht="15">
      <c r="A177" s="2"/>
      <c r="B177" s="1"/>
      <c r="C177" s="4" t="s">
        <v>75</v>
      </c>
      <c r="D177" s="2"/>
      <c r="E177" s="2"/>
      <c r="F177" s="2"/>
      <c r="G177" s="2"/>
      <c r="H177" s="2"/>
      <c r="I177" s="2"/>
      <c r="J177" s="2"/>
    </row>
    <row r="178" spans="1:10" ht="15">
      <c r="A178" s="2"/>
      <c r="B178" s="96"/>
      <c r="C178" s="117" t="s">
        <v>67</v>
      </c>
      <c r="D178" s="117"/>
      <c r="E178" s="117"/>
      <c r="G178" s="2"/>
      <c r="H178" s="2"/>
      <c r="I178" s="2"/>
      <c r="J178" s="2"/>
    </row>
    <row r="179" spans="1:10" ht="15">
      <c r="A179" s="2"/>
      <c r="B179" s="94" t="s">
        <v>71</v>
      </c>
      <c r="C179" s="93" t="s">
        <v>68</v>
      </c>
      <c r="D179" s="93" t="s">
        <v>69</v>
      </c>
      <c r="E179" s="93" t="s">
        <v>70</v>
      </c>
      <c r="G179" s="2"/>
      <c r="H179" s="2"/>
      <c r="I179" s="2"/>
      <c r="J179" s="2"/>
    </row>
    <row r="180" spans="1:10" ht="15">
      <c r="A180" s="118"/>
      <c r="B180" s="95" t="s">
        <v>68</v>
      </c>
      <c r="C180" s="39" t="e">
        <f>C171-SUM(Data!$E$63:$E$66)</f>
        <v>#DIV/0!</v>
      </c>
      <c r="D180" s="39" t="e">
        <f>D171-SUM(Data!$E$63:$E$66)</f>
        <v>#DIV/0!</v>
      </c>
      <c r="E180" s="39" t="e">
        <f>E171-SUM(Data!$E$63:$E$66)</f>
        <v>#DIV/0!</v>
      </c>
      <c r="G180" s="2"/>
      <c r="H180" s="2"/>
      <c r="I180" s="2"/>
      <c r="J180" s="2"/>
    </row>
    <row r="181" spans="1:10" ht="15">
      <c r="A181" s="119"/>
      <c r="B181" s="95" t="s">
        <v>69</v>
      </c>
      <c r="C181" s="39" t="e">
        <f>C172-SUM(Data!$E$63:$E$66)</f>
        <v>#DIV/0!</v>
      </c>
      <c r="D181" s="39" t="e">
        <f>D172-SUM(Data!$E$63:$E$66)</f>
        <v>#DIV/0!</v>
      </c>
      <c r="E181" s="39" t="e">
        <f>E172-SUM(Data!$E$63:$E$66)</f>
        <v>#DIV/0!</v>
      </c>
      <c r="G181" s="2"/>
      <c r="H181" s="2"/>
      <c r="I181" s="2"/>
      <c r="J181" s="2"/>
    </row>
    <row r="182" spans="1:10" ht="15">
      <c r="A182" s="119"/>
      <c r="B182" s="95" t="s">
        <v>70</v>
      </c>
      <c r="C182" s="39" t="e">
        <f>C173-SUM(Data!$E$63:$E$66)</f>
        <v>#DIV/0!</v>
      </c>
      <c r="D182" s="39" t="e">
        <f>D173-SUM(Data!$E$63:$E$66)</f>
        <v>#DIV/0!</v>
      </c>
      <c r="E182" s="39" t="e">
        <f>E173-SUM(Data!$E$63:$E$66)</f>
        <v>#DIV/0!</v>
      </c>
      <c r="G182" s="2"/>
      <c r="H182" s="2"/>
      <c r="I182" s="2"/>
      <c r="J182" s="2"/>
    </row>
    <row r="183" spans="1:10" ht="1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5">
      <c r="A184" s="1"/>
      <c r="B184" s="1"/>
      <c r="C184" s="1"/>
      <c r="D184" s="1"/>
      <c r="E184" s="1"/>
      <c r="F184" s="1"/>
      <c r="G184" s="1"/>
      <c r="H184" s="1"/>
      <c r="I184" s="1"/>
      <c r="J184" s="1"/>
    </row>
  </sheetData>
  <sheetProtection sheet="1" objects="1" scenarios="1" formatCells="0" formatColumns="0" formatRows="0"/>
  <mergeCells count="30">
    <mergeCell ref="A52:J52"/>
    <mergeCell ref="A8:J8"/>
    <mergeCell ref="C79:E79"/>
    <mergeCell ref="A81:A83"/>
    <mergeCell ref="A3:J3"/>
    <mergeCell ref="A47:A49"/>
    <mergeCell ref="A37:A39"/>
    <mergeCell ref="C35:E35"/>
    <mergeCell ref="C45:E45"/>
    <mergeCell ref="A4:J4"/>
    <mergeCell ref="A7:J7"/>
    <mergeCell ref="A5:J5"/>
    <mergeCell ref="A51:J51"/>
    <mergeCell ref="A180:A182"/>
    <mergeCell ref="A144:J144"/>
    <mergeCell ref="C169:E169"/>
    <mergeCell ref="C178:E178"/>
    <mergeCell ref="A171:A173"/>
    <mergeCell ref="C127:E127"/>
    <mergeCell ref="A139:A141"/>
    <mergeCell ref="A143:J143"/>
    <mergeCell ref="C88:E88"/>
    <mergeCell ref="C137:E137"/>
    <mergeCell ref="A129:A131"/>
    <mergeCell ref="A90:A92"/>
    <mergeCell ref="A95:J95"/>
    <mergeCell ref="A98:J98"/>
    <mergeCell ref="A96:J96"/>
    <mergeCell ref="A99:J99"/>
    <mergeCell ref="A94:J94"/>
  </mergeCells>
  <printOptions/>
  <pageMargins left="0.75" right="0.75" top="1" bottom="1" header="0.5" footer="0.5"/>
  <pageSetup horizontalDpi="600" verticalDpi="600" orientation="portrait" scale="90" r:id="rId1"/>
  <headerFooter alignWithMargins="0">
    <oddHeader>&amp;C&amp;12Results</oddHeader>
    <oddFooter>&amp;CPage &amp;P</oddFooter>
  </headerFooter>
  <rowBreaks count="3" manualBreakCount="3">
    <brk id="49" max="255" man="1"/>
    <brk id="92" max="255" man="1"/>
    <brk id="1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O80"/>
  <sheetViews>
    <sheetView view="pageLayout" workbookViewId="0" topLeftCell="A1">
      <selection activeCell="E1" sqref="E1"/>
    </sheetView>
  </sheetViews>
  <sheetFormatPr defaultColWidth="9.00390625" defaultRowHeight="12.75"/>
  <cols>
    <col min="1" max="1" width="4.50390625" style="0" customWidth="1"/>
    <col min="2" max="2" width="4.75390625" style="0" customWidth="1"/>
    <col min="5" max="5" width="9.375" style="0" customWidth="1"/>
    <col min="6" max="6" width="1.37890625" style="0" customWidth="1"/>
    <col min="7" max="7" width="8.875" style="0" customWidth="1"/>
    <col min="9" max="9" width="1.625" style="0" customWidth="1"/>
    <col min="11" max="11" width="9.625" style="0" customWidth="1"/>
    <col min="12" max="12" width="1.625" style="0" customWidth="1"/>
    <col min="13" max="13" width="5.625" style="0" customWidth="1"/>
  </cols>
  <sheetData>
    <row r="3" ht="21.75" customHeight="1">
      <c r="B3" s="82" t="s">
        <v>83</v>
      </c>
    </row>
    <row r="4" spans="1:11" ht="17.25" customHeight="1">
      <c r="A4" s="4"/>
      <c r="B4" s="132" t="s">
        <v>124</v>
      </c>
      <c r="C4" s="133"/>
      <c r="D4" s="133"/>
      <c r="E4" s="133"/>
      <c r="F4" s="133"/>
      <c r="G4" s="133"/>
      <c r="H4" s="133"/>
      <c r="I4" s="133"/>
      <c r="J4" s="133"/>
      <c r="K4" s="133"/>
    </row>
    <row r="5" spans="1:11" ht="21.75" customHeight="1">
      <c r="A5" s="82"/>
      <c r="B5" s="134" t="s">
        <v>113</v>
      </c>
      <c r="C5" s="134"/>
      <c r="D5" s="134"/>
      <c r="E5" s="134"/>
      <c r="F5" s="134"/>
      <c r="G5" s="134"/>
      <c r="H5" s="134"/>
      <c r="I5" s="134"/>
      <c r="J5" s="134"/>
      <c r="K5" s="134"/>
    </row>
    <row r="6" spans="1:15" ht="18.75" customHeight="1">
      <c r="A6" s="4"/>
      <c r="B6" s="132" t="s">
        <v>124</v>
      </c>
      <c r="C6" s="133"/>
      <c r="D6" s="133"/>
      <c r="E6" s="133"/>
      <c r="F6" s="133"/>
      <c r="G6" s="133"/>
      <c r="H6" s="133"/>
      <c r="I6" s="133"/>
      <c r="J6" s="133"/>
      <c r="K6" s="133"/>
      <c r="L6" s="57"/>
      <c r="M6" s="58"/>
      <c r="N6" s="58"/>
      <c r="O6" s="58"/>
    </row>
    <row r="7" spans="1:15" ht="15.75">
      <c r="A7" s="58"/>
      <c r="B7" s="58"/>
      <c r="C7" s="56"/>
      <c r="D7" s="57"/>
      <c r="E7" s="57"/>
      <c r="F7" s="57"/>
      <c r="G7" s="57"/>
      <c r="H7" s="57"/>
      <c r="I7" s="57"/>
      <c r="J7" s="57"/>
      <c r="K7" s="57"/>
      <c r="L7" s="57"/>
      <c r="M7" s="58"/>
      <c r="N7" s="58"/>
      <c r="O7" s="58"/>
    </row>
    <row r="8" spans="2:15" ht="15.75">
      <c r="B8" s="120" t="s">
        <v>142</v>
      </c>
      <c r="C8" s="120"/>
      <c r="D8" s="120"/>
      <c r="E8" s="120"/>
      <c r="F8" s="120"/>
      <c r="G8" s="120"/>
      <c r="H8" s="120"/>
      <c r="I8" s="120"/>
      <c r="J8" s="120"/>
      <c r="K8" s="120"/>
      <c r="N8" s="58"/>
      <c r="O8" s="58"/>
    </row>
    <row r="9" spans="1:15" ht="15.7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</row>
    <row r="10" spans="1:15" ht="15.75">
      <c r="A10" s="58"/>
      <c r="B10" s="58"/>
      <c r="C10" s="63"/>
      <c r="D10" s="124" t="s">
        <v>104</v>
      </c>
      <c r="E10" s="124"/>
      <c r="F10" s="124"/>
      <c r="G10" s="124"/>
      <c r="H10" s="124"/>
      <c r="I10" s="124"/>
      <c r="J10" s="124"/>
      <c r="K10" s="124"/>
      <c r="L10" s="63"/>
      <c r="M10" s="58"/>
      <c r="N10" s="58"/>
      <c r="O10" s="59"/>
    </row>
    <row r="11" spans="1:15" ht="15.75">
      <c r="A11" s="58"/>
      <c r="B11" s="130"/>
      <c r="C11" s="125" t="s">
        <v>71</v>
      </c>
      <c r="D11" s="128" t="s">
        <v>105</v>
      </c>
      <c r="E11" s="129"/>
      <c r="F11" s="58"/>
      <c r="G11" s="128" t="s">
        <v>69</v>
      </c>
      <c r="H11" s="129"/>
      <c r="I11" s="58"/>
      <c r="J11" s="128" t="s">
        <v>70</v>
      </c>
      <c r="K11" s="129"/>
      <c r="L11" s="63"/>
      <c r="M11" s="58"/>
      <c r="N11" s="58"/>
      <c r="O11" s="37"/>
    </row>
    <row r="12" spans="1:15" ht="15.75">
      <c r="A12" s="58"/>
      <c r="B12" s="131"/>
      <c r="C12" s="126"/>
      <c r="D12" s="63" t="s">
        <v>106</v>
      </c>
      <c r="E12" s="72" t="s">
        <v>108</v>
      </c>
      <c r="F12" s="58"/>
      <c r="G12" s="80" t="s">
        <v>106</v>
      </c>
      <c r="H12" s="72" t="s">
        <v>109</v>
      </c>
      <c r="I12" s="58"/>
      <c r="J12" s="80" t="s">
        <v>106</v>
      </c>
      <c r="K12" s="72" t="s">
        <v>109</v>
      </c>
      <c r="L12" s="63"/>
      <c r="M12" s="58"/>
      <c r="N12" s="58"/>
      <c r="O12" s="58"/>
    </row>
    <row r="13" spans="1:15" ht="15.75">
      <c r="A13" s="58"/>
      <c r="B13" s="131"/>
      <c r="C13" s="127"/>
      <c r="D13" s="67" t="s">
        <v>78</v>
      </c>
      <c r="E13" s="73" t="s">
        <v>107</v>
      </c>
      <c r="F13" s="61"/>
      <c r="G13" s="81" t="s">
        <v>78</v>
      </c>
      <c r="H13" s="73" t="s">
        <v>107</v>
      </c>
      <c r="I13" s="61"/>
      <c r="J13" s="81" t="s">
        <v>78</v>
      </c>
      <c r="K13" s="73" t="s">
        <v>107</v>
      </c>
      <c r="L13" s="63"/>
      <c r="M13" s="58"/>
      <c r="N13" s="58"/>
      <c r="O13" s="58"/>
    </row>
    <row r="14" spans="1:15" ht="15.75">
      <c r="A14" s="58"/>
      <c r="B14" s="131"/>
      <c r="C14" s="70" t="s">
        <v>68</v>
      </c>
      <c r="D14" s="78" t="e">
        <f>Results!C139</f>
        <v>#DIV/0!</v>
      </c>
      <c r="E14" s="75" t="e">
        <f>Results!C47</f>
        <v>#DIV/0!</v>
      </c>
      <c r="F14" s="58"/>
      <c r="G14" s="78" t="e">
        <f>Results!D139</f>
        <v>#DIV/0!</v>
      </c>
      <c r="H14" s="75" t="e">
        <f>Results!D47</f>
        <v>#DIV/0!</v>
      </c>
      <c r="I14" s="58"/>
      <c r="J14" s="78" t="e">
        <f>Results!E139</f>
        <v>#DIV/0!</v>
      </c>
      <c r="K14" s="75" t="e">
        <f>Results!E47</f>
        <v>#DIV/0!</v>
      </c>
      <c r="L14" s="69"/>
      <c r="M14" s="58"/>
      <c r="N14" s="58"/>
      <c r="O14" s="58"/>
    </row>
    <row r="15" spans="1:15" ht="15.75">
      <c r="A15" s="58"/>
      <c r="B15" s="131"/>
      <c r="C15" s="70" t="s">
        <v>69</v>
      </c>
      <c r="D15" s="79" t="e">
        <f>Results!C140</f>
        <v>#DIV/0!</v>
      </c>
      <c r="E15" s="76" t="e">
        <f>Results!C48</f>
        <v>#DIV/0!</v>
      </c>
      <c r="F15" s="58"/>
      <c r="G15" s="79" t="e">
        <f>Results!D140</f>
        <v>#DIV/0!</v>
      </c>
      <c r="H15" s="76" t="e">
        <f>Results!D48</f>
        <v>#DIV/0!</v>
      </c>
      <c r="I15" s="58"/>
      <c r="J15" s="79" t="e">
        <f>Results!E140</f>
        <v>#DIV/0!</v>
      </c>
      <c r="K15" s="76" t="e">
        <f>Results!E48</f>
        <v>#DIV/0!</v>
      </c>
      <c r="L15" s="69"/>
      <c r="M15" s="58"/>
      <c r="N15" s="58"/>
      <c r="O15" s="58"/>
    </row>
    <row r="16" spans="1:15" ht="15.75">
      <c r="A16" s="58"/>
      <c r="B16" s="131"/>
      <c r="C16" s="71" t="s">
        <v>70</v>
      </c>
      <c r="D16" s="74" t="e">
        <f>Results!C141</f>
        <v>#DIV/0!</v>
      </c>
      <c r="E16" s="77" t="e">
        <f>Results!C49</f>
        <v>#DIV/0!</v>
      </c>
      <c r="F16" s="61"/>
      <c r="G16" s="74" t="e">
        <f>Results!D141</f>
        <v>#DIV/0!</v>
      </c>
      <c r="H16" s="77" t="e">
        <f>Results!D49</f>
        <v>#DIV/0!</v>
      </c>
      <c r="I16" s="61"/>
      <c r="J16" s="74" t="e">
        <f>Results!E141</f>
        <v>#DIV/0!</v>
      </c>
      <c r="K16" s="77" t="e">
        <f>Results!E49</f>
        <v>#DIV/0!</v>
      </c>
      <c r="L16" s="69"/>
      <c r="M16" s="58"/>
      <c r="N16" s="58"/>
      <c r="O16" s="58"/>
    </row>
    <row r="17" spans="1:15" ht="15.75">
      <c r="A17" s="58"/>
      <c r="B17" s="131"/>
      <c r="C17" s="59"/>
      <c r="D17" s="58"/>
      <c r="E17" s="58"/>
      <c r="F17" s="58"/>
      <c r="G17" s="69"/>
      <c r="H17" s="69"/>
      <c r="I17" s="69">
        <f>Data!F84</f>
        <v>0</v>
      </c>
      <c r="J17" s="69"/>
      <c r="K17" s="58"/>
      <c r="L17" s="58"/>
      <c r="M17" s="58"/>
      <c r="N17" s="58"/>
      <c r="O17" s="58"/>
    </row>
    <row r="18" spans="1:15" ht="15.75">
      <c r="A18" s="58"/>
      <c r="B18" s="58"/>
      <c r="C18" s="59"/>
      <c r="D18" s="59"/>
      <c r="E18" s="66"/>
      <c r="F18" s="60"/>
      <c r="G18" s="60"/>
      <c r="H18" s="60"/>
      <c r="I18" s="60"/>
      <c r="J18" s="66"/>
      <c r="K18" s="66"/>
      <c r="L18" s="66"/>
      <c r="M18" s="58"/>
      <c r="N18" s="58"/>
      <c r="O18" s="58"/>
    </row>
    <row r="19" spans="1:15" ht="15.75">
      <c r="A19" s="58"/>
      <c r="B19" s="58"/>
      <c r="C19" s="58"/>
      <c r="D19" s="58"/>
      <c r="E19" s="62"/>
      <c r="F19" s="62"/>
      <c r="G19" s="62"/>
      <c r="H19" s="62"/>
      <c r="I19" s="62"/>
      <c r="J19" s="62"/>
      <c r="K19" s="62"/>
      <c r="L19" s="62"/>
      <c r="M19" s="58"/>
      <c r="N19" s="58"/>
      <c r="O19" s="58"/>
    </row>
    <row r="20" spans="1:15" ht="15.75">
      <c r="A20" s="58"/>
      <c r="B20" s="58"/>
      <c r="C20" s="58"/>
      <c r="D20" s="58"/>
      <c r="E20" s="62"/>
      <c r="F20" s="62"/>
      <c r="G20" s="62"/>
      <c r="H20" s="62"/>
      <c r="I20" s="62"/>
      <c r="J20" s="62"/>
      <c r="K20" s="69"/>
      <c r="L20" s="69"/>
      <c r="M20" s="58"/>
      <c r="N20" s="58"/>
      <c r="O20" s="58"/>
    </row>
    <row r="21" spans="1:15" ht="15.75">
      <c r="A21" s="58"/>
      <c r="B21" s="58"/>
      <c r="C21" s="58"/>
      <c r="D21" s="58"/>
      <c r="E21" s="62"/>
      <c r="F21" s="62"/>
      <c r="G21" s="62"/>
      <c r="H21" s="62"/>
      <c r="I21" s="62"/>
      <c r="J21" s="62"/>
      <c r="K21" s="58"/>
      <c r="L21" s="58"/>
      <c r="M21" s="58"/>
      <c r="N21" s="58"/>
      <c r="O21" s="58"/>
    </row>
    <row r="22" spans="1:15" ht="15.75">
      <c r="A22" s="58"/>
      <c r="B22" s="132" t="s">
        <v>124</v>
      </c>
      <c r="C22" s="133"/>
      <c r="D22" s="133"/>
      <c r="E22" s="133"/>
      <c r="F22" s="133"/>
      <c r="G22" s="133"/>
      <c r="H22" s="133"/>
      <c r="I22" s="133"/>
      <c r="J22" s="133"/>
      <c r="K22" s="133"/>
      <c r="L22" s="58"/>
      <c r="M22" s="58"/>
      <c r="N22" s="58"/>
      <c r="O22" s="58"/>
    </row>
    <row r="23" spans="1:15" ht="18.75">
      <c r="A23" s="58"/>
      <c r="B23" s="134" t="s">
        <v>110</v>
      </c>
      <c r="C23" s="134"/>
      <c r="D23" s="134"/>
      <c r="E23" s="134"/>
      <c r="F23" s="134"/>
      <c r="G23" s="134"/>
      <c r="H23" s="134"/>
      <c r="I23" s="134"/>
      <c r="J23" s="134"/>
      <c r="K23" s="134"/>
      <c r="L23" s="58"/>
      <c r="M23" s="58"/>
      <c r="N23" s="58"/>
      <c r="O23" s="58"/>
    </row>
    <row r="24" spans="1:15" ht="15.75">
      <c r="A24" s="58"/>
      <c r="B24" s="132" t="s">
        <v>124</v>
      </c>
      <c r="C24" s="133"/>
      <c r="D24" s="133"/>
      <c r="E24" s="133"/>
      <c r="F24" s="133"/>
      <c r="G24" s="133"/>
      <c r="H24" s="133"/>
      <c r="I24" s="133"/>
      <c r="J24" s="133"/>
      <c r="K24" s="133"/>
      <c r="L24" s="58"/>
      <c r="M24" s="58"/>
      <c r="N24" s="58"/>
      <c r="O24" s="58"/>
    </row>
    <row r="25" spans="1:15" ht="15.7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1:15" ht="15.75">
      <c r="A26" s="68"/>
      <c r="B26" s="120" t="s">
        <v>143</v>
      </c>
      <c r="C26" s="120"/>
      <c r="D26" s="120"/>
      <c r="E26" s="120"/>
      <c r="F26" s="120"/>
      <c r="G26" s="120"/>
      <c r="H26" s="120"/>
      <c r="I26" s="120"/>
      <c r="J26" s="120"/>
      <c r="K26" s="120"/>
      <c r="L26" s="91"/>
      <c r="M26" s="91"/>
      <c r="N26" s="65"/>
      <c r="O26" s="65"/>
    </row>
    <row r="27" spans="1:15" ht="15.7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1:15" ht="15.75">
      <c r="A28" s="58"/>
      <c r="B28" s="58"/>
      <c r="C28" s="63"/>
      <c r="D28" s="124" t="s">
        <v>104</v>
      </c>
      <c r="E28" s="124"/>
      <c r="F28" s="124"/>
      <c r="G28" s="124"/>
      <c r="H28" s="124"/>
      <c r="I28" s="124"/>
      <c r="J28" s="124"/>
      <c r="K28" s="124"/>
      <c r="L28" s="63"/>
      <c r="M28" s="58"/>
      <c r="N28" s="58"/>
      <c r="O28" s="58"/>
    </row>
    <row r="29" spans="1:15" ht="15.75">
      <c r="A29" s="64"/>
      <c r="B29" s="130"/>
      <c r="C29" s="125" t="s">
        <v>71</v>
      </c>
      <c r="D29" s="128" t="s">
        <v>105</v>
      </c>
      <c r="E29" s="129"/>
      <c r="F29" s="58"/>
      <c r="G29" s="128" t="s">
        <v>69</v>
      </c>
      <c r="H29" s="129"/>
      <c r="I29" s="58"/>
      <c r="J29" s="128" t="s">
        <v>70</v>
      </c>
      <c r="K29" s="129"/>
      <c r="L29" s="63"/>
      <c r="M29" s="58"/>
      <c r="N29" s="58"/>
      <c r="O29" s="58"/>
    </row>
    <row r="30" spans="1:15" ht="15.75">
      <c r="A30" s="64"/>
      <c r="B30" s="131"/>
      <c r="C30" s="126"/>
      <c r="D30" s="63" t="s">
        <v>106</v>
      </c>
      <c r="E30" s="72" t="s">
        <v>108</v>
      </c>
      <c r="F30" s="58"/>
      <c r="G30" s="80" t="s">
        <v>106</v>
      </c>
      <c r="H30" s="72" t="s">
        <v>109</v>
      </c>
      <c r="I30" s="58"/>
      <c r="J30" s="80" t="s">
        <v>106</v>
      </c>
      <c r="K30" s="72" t="s">
        <v>109</v>
      </c>
      <c r="L30" s="63"/>
      <c r="M30" s="58"/>
      <c r="N30" s="58"/>
      <c r="O30" s="58"/>
    </row>
    <row r="31" spans="1:15" ht="15" customHeight="1">
      <c r="A31" s="65"/>
      <c r="B31" s="131"/>
      <c r="C31" s="127"/>
      <c r="D31" s="67" t="s">
        <v>78</v>
      </c>
      <c r="E31" s="73" t="s">
        <v>107</v>
      </c>
      <c r="F31" s="61"/>
      <c r="G31" s="81" t="s">
        <v>78</v>
      </c>
      <c r="H31" s="73" t="s">
        <v>107</v>
      </c>
      <c r="I31" s="61"/>
      <c r="J31" s="81" t="s">
        <v>78</v>
      </c>
      <c r="K31" s="73" t="s">
        <v>107</v>
      </c>
      <c r="L31" s="63"/>
      <c r="M31" s="58"/>
      <c r="N31" s="58"/>
      <c r="O31" s="58"/>
    </row>
    <row r="32" spans="1:15" ht="15.75">
      <c r="A32" s="65"/>
      <c r="B32" s="131"/>
      <c r="C32" s="70" t="s">
        <v>68</v>
      </c>
      <c r="D32" s="78" t="e">
        <f>Results!C180</f>
        <v>#DIV/0!</v>
      </c>
      <c r="E32" s="75" t="e">
        <f>Results!C90</f>
        <v>#DIV/0!</v>
      </c>
      <c r="F32" s="58"/>
      <c r="G32" s="78" t="e">
        <f>Results!D180</f>
        <v>#DIV/0!</v>
      </c>
      <c r="H32" s="75" t="e">
        <f>Results!D90</f>
        <v>#DIV/0!</v>
      </c>
      <c r="I32" s="58"/>
      <c r="J32" s="78" t="e">
        <f>Results!E180</f>
        <v>#DIV/0!</v>
      </c>
      <c r="K32" s="75" t="e">
        <f>+Results!E90</f>
        <v>#DIV/0!</v>
      </c>
      <c r="L32" s="69"/>
      <c r="M32" s="58"/>
      <c r="N32" s="58"/>
      <c r="O32" s="58"/>
    </row>
    <row r="33" spans="1:15" ht="15.75">
      <c r="A33" s="65"/>
      <c r="B33" s="131"/>
      <c r="C33" s="70" t="s">
        <v>69</v>
      </c>
      <c r="D33" s="79" t="e">
        <f>+Results!C181</f>
        <v>#DIV/0!</v>
      </c>
      <c r="E33" s="76" t="e">
        <f>Results!C91</f>
        <v>#DIV/0!</v>
      </c>
      <c r="F33" s="58"/>
      <c r="G33" s="79" t="e">
        <f>Results!D181</f>
        <v>#DIV/0!</v>
      </c>
      <c r="H33" s="76" t="e">
        <f>Results!D91</f>
        <v>#DIV/0!</v>
      </c>
      <c r="I33" s="58"/>
      <c r="J33" s="79" t="e">
        <f>Results!E181</f>
        <v>#DIV/0!</v>
      </c>
      <c r="K33" s="76" t="e">
        <f>+Results!E91</f>
        <v>#DIV/0!</v>
      </c>
      <c r="L33" s="69"/>
      <c r="M33" s="58"/>
      <c r="N33" s="58"/>
      <c r="O33" s="58"/>
    </row>
    <row r="34" spans="1:15" ht="15.75">
      <c r="A34" s="65"/>
      <c r="B34" s="131"/>
      <c r="C34" s="71" t="s">
        <v>70</v>
      </c>
      <c r="D34" s="74" t="e">
        <f>Results!C182</f>
        <v>#DIV/0!</v>
      </c>
      <c r="E34" s="77" t="e">
        <f>Results!C92</f>
        <v>#DIV/0!</v>
      </c>
      <c r="F34" s="61"/>
      <c r="G34" s="74" t="e">
        <f>Results!D182</f>
        <v>#DIV/0!</v>
      </c>
      <c r="H34" s="77" t="e">
        <f>Results!D92</f>
        <v>#DIV/0!</v>
      </c>
      <c r="I34" s="61"/>
      <c r="J34" s="74" t="e">
        <f>Results!E182</f>
        <v>#DIV/0!</v>
      </c>
      <c r="K34" s="77" t="e">
        <f>+Results!E92</f>
        <v>#DIV/0!</v>
      </c>
      <c r="L34" s="69"/>
      <c r="M34" s="58"/>
      <c r="N34" s="58"/>
      <c r="O34" s="58"/>
    </row>
    <row r="35" spans="1:15" ht="16.5" customHeight="1">
      <c r="A35" s="58"/>
      <c r="B35" s="131"/>
      <c r="C35" s="59"/>
      <c r="I35" s="69">
        <f>Data!F108</f>
        <v>0</v>
      </c>
      <c r="J35" s="69"/>
      <c r="K35" s="58"/>
      <c r="L35" s="58"/>
      <c r="M35" s="58"/>
      <c r="N35" s="58"/>
      <c r="O35" s="58"/>
    </row>
    <row r="36" spans="4:15" ht="15.75">
      <c r="D36" s="58" t="str">
        <f>CONCATENATE("Cash rent input by user  $",Data!D108,".")</f>
        <v>Cash rent input by user  $0.</v>
      </c>
      <c r="E36" s="58"/>
      <c r="F36" s="58"/>
      <c r="G36" s="69"/>
      <c r="O36" s="58"/>
    </row>
    <row r="37" spans="4:15" ht="15.75">
      <c r="D37" s="58"/>
      <c r="E37" s="58"/>
      <c r="F37" s="58"/>
      <c r="G37" s="69"/>
      <c r="O37" s="58"/>
    </row>
    <row r="38" spans="4:15" ht="15.75">
      <c r="D38" s="58"/>
      <c r="H38" s="69"/>
      <c r="O38" s="58"/>
    </row>
    <row r="39" spans="4:15" ht="15.75">
      <c r="D39" s="58"/>
      <c r="G39" s="69"/>
      <c r="O39" s="58"/>
    </row>
    <row r="40" ht="15.75">
      <c r="O40" s="58"/>
    </row>
    <row r="41" ht="15.75">
      <c r="O41" s="58"/>
    </row>
    <row r="42" ht="15.75">
      <c r="O42" s="58"/>
    </row>
    <row r="43" ht="15.75">
      <c r="O43" s="58"/>
    </row>
    <row r="44" ht="15.75">
      <c r="O44" s="58"/>
    </row>
    <row r="45" ht="15.75">
      <c r="O45" s="58"/>
    </row>
    <row r="46" ht="15.75">
      <c r="O46" s="58"/>
    </row>
    <row r="47" ht="15.75">
      <c r="O47" s="58"/>
    </row>
    <row r="48" ht="15.75">
      <c r="O48" s="58"/>
    </row>
    <row r="49" ht="15.75">
      <c r="O49" s="58"/>
    </row>
    <row r="50" ht="15.75">
      <c r="O50" s="58"/>
    </row>
    <row r="51" ht="15.75">
      <c r="O51" s="58"/>
    </row>
    <row r="52" ht="15.75">
      <c r="O52" s="58"/>
    </row>
    <row r="53" ht="15.75">
      <c r="O53" s="58"/>
    </row>
    <row r="54" ht="15.75">
      <c r="O54" s="58"/>
    </row>
    <row r="55" ht="15.75">
      <c r="O55" s="58"/>
    </row>
    <row r="56" ht="15.75">
      <c r="O56" s="58"/>
    </row>
    <row r="57" ht="15.75">
      <c r="O57" s="58"/>
    </row>
    <row r="58" ht="15.75">
      <c r="O58" s="58"/>
    </row>
    <row r="59" ht="15.75">
      <c r="O59" s="58"/>
    </row>
    <row r="60" ht="15.75">
      <c r="O60" s="58"/>
    </row>
    <row r="61" ht="15.75">
      <c r="O61" s="58"/>
    </row>
    <row r="62" ht="15.75">
      <c r="O62" s="58"/>
    </row>
    <row r="63" ht="15.75">
      <c r="O63" s="58"/>
    </row>
    <row r="64" ht="15.75">
      <c r="O64" s="58"/>
    </row>
    <row r="65" ht="15.75">
      <c r="O65" s="58"/>
    </row>
    <row r="66" ht="15.75">
      <c r="O66" s="58"/>
    </row>
    <row r="67" ht="15.75">
      <c r="O67" s="58"/>
    </row>
    <row r="68" ht="15.75">
      <c r="O68" s="58"/>
    </row>
    <row r="69" ht="15.75">
      <c r="O69" s="58"/>
    </row>
    <row r="70" ht="15.75">
      <c r="O70" s="58"/>
    </row>
    <row r="71" ht="15.75">
      <c r="O71" s="58"/>
    </row>
    <row r="72" ht="15.75">
      <c r="O72" s="58"/>
    </row>
    <row r="73" ht="15.75">
      <c r="O73" s="58"/>
    </row>
    <row r="74" ht="15.75">
      <c r="O74" s="58"/>
    </row>
    <row r="75" ht="15.75">
      <c r="O75" s="58"/>
    </row>
    <row r="76" ht="15.75">
      <c r="O76" s="58"/>
    </row>
    <row r="77" ht="15.75">
      <c r="O77" s="58"/>
    </row>
    <row r="78" ht="15.75">
      <c r="O78" s="58"/>
    </row>
    <row r="79" ht="15.75">
      <c r="O79" s="58"/>
    </row>
    <row r="80" ht="15.75">
      <c r="O80" s="58"/>
    </row>
  </sheetData>
  <sheetProtection sheet="1" objects="1" scenarios="1" formatCells="0" formatColumns="0" formatRows="0"/>
  <mergeCells count="20">
    <mergeCell ref="B11:B17"/>
    <mergeCell ref="D11:E11"/>
    <mergeCell ref="G11:H11"/>
    <mergeCell ref="J11:K11"/>
    <mergeCell ref="B8:K8"/>
    <mergeCell ref="B26:K26"/>
    <mergeCell ref="B4:K4"/>
    <mergeCell ref="B6:K6"/>
    <mergeCell ref="B22:K22"/>
    <mergeCell ref="B24:K24"/>
    <mergeCell ref="B5:K5"/>
    <mergeCell ref="B23:K23"/>
    <mergeCell ref="C11:C13"/>
    <mergeCell ref="D10:K10"/>
    <mergeCell ref="D28:K28"/>
    <mergeCell ref="C29:C31"/>
    <mergeCell ref="J29:K29"/>
    <mergeCell ref="B29:B35"/>
    <mergeCell ref="D29:E29"/>
    <mergeCell ref="G29:H29"/>
  </mergeCells>
  <printOptions/>
  <pageMargins left="0.75" right="0.75" top="1" bottom="1" header="0.5" footer="0.5"/>
  <pageSetup horizontalDpi="600" verticalDpi="600" orientation="portrait" r:id="rId1"/>
  <headerFooter differentFirst="1" scaleWithDoc="0" alignWithMargins="0">
    <firstHeader>&amp;C&amp;"Times New Roman,Regular"&amp;12Summary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18"/>
  <sheetViews>
    <sheetView zoomScalePageLayoutView="0" workbookViewId="0" topLeftCell="A1">
      <selection activeCell="A52" sqref="A52"/>
    </sheetView>
  </sheetViews>
  <sheetFormatPr defaultColWidth="9.00390625" defaultRowHeight="12.75"/>
  <cols>
    <col min="6" max="8" width="10.125" style="0" bestFit="1" customWidth="1"/>
    <col min="9" max="9" width="9.125" style="0" bestFit="1" customWidth="1"/>
    <col min="10" max="11" width="9.25390625" style="0" bestFit="1" customWidth="1"/>
    <col min="12" max="12" width="10.00390625" style="0" bestFit="1" customWidth="1"/>
  </cols>
  <sheetData>
    <row r="1" spans="1:12" ht="15">
      <c r="A1" s="2"/>
      <c r="B1" s="2"/>
      <c r="C1" s="2"/>
      <c r="D1" s="2"/>
      <c r="E1" s="19" t="str">
        <f>Data!$D$20</f>
        <v>  CORN</v>
      </c>
      <c r="F1" s="19" t="str">
        <f>Data!$E$20</f>
        <v>BEANS</v>
      </c>
      <c r="G1" s="19" t="str">
        <f>Data!$F$20</f>
        <v>WHEAT</v>
      </c>
      <c r="H1" s="19" t="str">
        <f>Data!$G$20</f>
        <v>D-BEAN</v>
      </c>
      <c r="I1" s="19" t="str">
        <f>Data!$H$20</f>
        <v>OTHER</v>
      </c>
      <c r="J1" s="2"/>
      <c r="K1" s="2"/>
      <c r="L1" s="2"/>
    </row>
    <row r="2" spans="1:12" ht="15">
      <c r="A2" s="4" t="s">
        <v>84</v>
      </c>
      <c r="B2" s="2"/>
      <c r="C2" s="2"/>
      <c r="D2" s="2"/>
      <c r="E2" s="101">
        <f>IF(Data!D21="Y",Data!D22,IF(Data!D21="y",Data!D22,0))</f>
        <v>0</v>
      </c>
      <c r="F2" s="101">
        <f>IF(Data!E21="Y",Data!E22,IF(Data!E21="y",Data!E22,0))</f>
        <v>0</v>
      </c>
      <c r="G2" s="101">
        <f>IF(Data!F21="Y",Data!F22,IF(Data!F21="y",Data!F22,0))</f>
        <v>0</v>
      </c>
      <c r="H2" s="101">
        <f>IF(Data!G21="Y",Data!G22,IF(Data!G21="y",Data!G22,0))</f>
        <v>0</v>
      </c>
      <c r="I2" s="101">
        <f>IF(Data!H21="Y",Data!H22,IF(Data!H21="y",Data!H22,0))</f>
        <v>0</v>
      </c>
      <c r="J2" s="2"/>
      <c r="K2" s="2"/>
      <c r="L2" s="2"/>
    </row>
    <row r="3" spans="1:12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4" t="s">
        <v>85</v>
      </c>
      <c r="B4" s="2"/>
      <c r="C4" s="2"/>
      <c r="D4" s="2"/>
      <c r="E4" s="2"/>
      <c r="F4" s="2">
        <f>Data!$D$22*Data!D52+Data!$E$22*Data!E52+Data!$F$22*Data!F52+Data!$G$22*Data!G52+Data!$H$22*Data!H52</f>
        <v>0</v>
      </c>
      <c r="G4" s="2"/>
      <c r="H4" s="2"/>
      <c r="I4" s="2"/>
      <c r="J4" s="2"/>
      <c r="K4" s="2"/>
      <c r="L4" s="2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 s="4" t="s">
        <v>86</v>
      </c>
      <c r="B6" s="2"/>
      <c r="C6" s="2"/>
      <c r="D6" s="2"/>
      <c r="E6" s="2"/>
      <c r="F6" s="98">
        <f>Data!$D$22*(Data!D53+Data!$D$99)+Data!$E$22*(Data!E53+Data!$E$99)+Data!$F$22*(Data!F53+Data!$F$99)+Data!$G$22*(Data!G53+Data!$G$99)+Data!$H$22*(Data!H53+Data!$H$99)</f>
        <v>0</v>
      </c>
      <c r="G6" s="2"/>
      <c r="H6" s="2"/>
      <c r="I6" s="2"/>
      <c r="J6" s="2"/>
      <c r="K6" s="2"/>
      <c r="L6" s="2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5">
      <c r="A9" s="4" t="s">
        <v>88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4" t="s">
        <v>38</v>
      </c>
      <c r="J10" s="2"/>
      <c r="K10" s="2"/>
      <c r="L10" s="2"/>
    </row>
    <row r="11" spans="1:12" ht="15">
      <c r="A11" s="2"/>
      <c r="B11" s="2"/>
      <c r="C11" s="2"/>
      <c r="D11" s="2"/>
      <c r="E11" s="2"/>
      <c r="F11" s="8" t="s">
        <v>68</v>
      </c>
      <c r="G11" s="8" t="s">
        <v>69</v>
      </c>
      <c r="H11" s="8" t="s">
        <v>70</v>
      </c>
      <c r="I11" s="8" t="s">
        <v>68</v>
      </c>
      <c r="J11" s="8" t="s">
        <v>69</v>
      </c>
      <c r="K11" s="8" t="s">
        <v>70</v>
      </c>
      <c r="L11" s="2"/>
    </row>
    <row r="12" spans="1:12" ht="15">
      <c r="A12" s="2"/>
      <c r="B12" s="2"/>
      <c r="C12" s="2"/>
      <c r="D12" s="2"/>
      <c r="E12" s="4" t="s">
        <v>68</v>
      </c>
      <c r="F12" s="98">
        <f>Data!$D$80/100*Data!$D$22*Data!$D$26*Data!$D$30+Data!$E$80/100*Data!$E$22*Data!$E$26*Data!$E$30+Data!$F$80/100*Data!$F$22*Data!$F$26*Data!$F$30+Data!$G$80/100*Data!$G$22*Data!$G$26*Data!$G$30+Data!$H$80/100*Data!$H$22*Data!$H$26*Data!$H$30+Data!$I$80/100*Data!$I$31+$F$4</f>
        <v>0</v>
      </c>
      <c r="G12" s="98">
        <f>Data!$D$80/100*Data!$D$22*Data!$D$26*Data!$D$29+Data!$E$80/100*Data!$E$22*Data!$E$26*Data!$E$29+Data!$F$80/100*Data!$F$22*Data!$F$26*Data!$F$29+Data!$G$80/100*Data!$G$22*Data!$G$26*Data!$G$29+Data!$H$80/100*Data!$H$22*Data!$H$26*Data!$H$29+Data!$I$80/100*Data!$I$31+$F$4</f>
        <v>0</v>
      </c>
      <c r="H12" s="98">
        <f>Data!$D$80/100*Data!$D$22*Data!$D$26*Data!$D$28+Data!$E$80/100*Data!$E$22*Data!$E$26*Data!$E$28+Data!$F$80/100*Data!$F$22*Data!$F$26*Data!$F$28+Data!$G$80/100*Data!$G$22*Data!$G$26*Data!$G$28+Data!$H$80/100*Data!$H$22*Data!$H$26*Data!$H$28+Data!$I$80/100*Data!$I$31+$F$4</f>
        <v>0</v>
      </c>
      <c r="I12" s="6" t="e">
        <f>ROUND(+F12/Data!$I$22,0)</f>
        <v>#DIV/0!</v>
      </c>
      <c r="J12" s="6" t="e">
        <f>ROUND(+G12/Data!$I$22,0)</f>
        <v>#DIV/0!</v>
      </c>
      <c r="K12" s="6" t="e">
        <f>ROUND(+H12/Data!$I$22,0)</f>
        <v>#DIV/0!</v>
      </c>
      <c r="L12" s="2"/>
    </row>
    <row r="13" spans="1:12" ht="15">
      <c r="A13" s="2"/>
      <c r="B13" s="2"/>
      <c r="C13" s="4" t="s">
        <v>71</v>
      </c>
      <c r="D13" s="2"/>
      <c r="E13" s="4" t="s">
        <v>69</v>
      </c>
      <c r="F13" s="98">
        <f>Data!$D$80/100*Data!$D$22*Data!$D$25*Data!$D$30+Data!$E$80/100*Data!$E$22*Data!$E$25*Data!$E$30+Data!$F$80/100*Data!$F$22*Data!$F$25*Data!$F$30+Data!$G$80/100*Data!$G$22*Data!$G$25*Data!$G$30+Data!$H$80/100*Data!$H$22*Data!$H$25*Data!$H$30+Data!$I$80/100*Data!$I$31+$F$4</f>
        <v>0</v>
      </c>
      <c r="G13" s="98">
        <f>Data!$D$80/100*Data!$D$22*Data!$D$25*Data!$D$29+Data!$E$80/100*Data!$E$22*Data!$E$25*Data!$E$29+Data!$F$80/100*Data!$F$22*Data!$F$25*Data!$F$29+Data!$G$80/100*Data!$G$22*Data!$G$25*Data!$G$29+Data!$H$80/100*Data!$H$22*Data!$H$25*Data!$H$29+Data!$I$80/100*Data!$I$31+$F$4</f>
        <v>0</v>
      </c>
      <c r="H13" s="98">
        <f>Data!$D$80/100*Data!$D$22*Data!$D$25*Data!$D$28+Data!$E$80/100*Data!$E$22*Data!$E$25*Data!$E$28+Data!$F$80/100*Data!$F$22*Data!$F$25*Data!$F$28+Data!$G$80/100*Data!$G$22*Data!$G$25*Data!$G$28+Data!$H$80/100*Data!$H$22*Data!$H$25*Data!$H$28+Data!$I$80/100*Data!$I$31+$F$4</f>
        <v>0</v>
      </c>
      <c r="I13" s="6" t="e">
        <f>ROUND(+F13/Data!$I$22,0)</f>
        <v>#DIV/0!</v>
      </c>
      <c r="J13" s="6" t="e">
        <f>ROUND(+G13/Data!$I$22,0)</f>
        <v>#DIV/0!</v>
      </c>
      <c r="K13" s="6" t="e">
        <f>ROUND(+H13/Data!$I$22,0)</f>
        <v>#DIV/0!</v>
      </c>
      <c r="L13" s="2"/>
    </row>
    <row r="14" spans="1:12" ht="15">
      <c r="A14" s="2"/>
      <c r="B14" s="2"/>
      <c r="C14" s="2"/>
      <c r="D14" s="2"/>
      <c r="E14" s="4" t="s">
        <v>70</v>
      </c>
      <c r="F14" s="98">
        <f>Data!$D$80/100*Data!$D$22*Data!$D$24*Data!$D$30+Data!$E$80/100*Data!$E$22*Data!$E$24*Data!$E$30+Data!$F$80/100*Data!$F$22*Data!$F$24*Data!$F$30+Data!$G$80/100*Data!$G$22*Data!$G$24*Data!$G$30+Data!$H$80/100*Data!$H$22*Data!$H$24*Data!$H$30+Data!$I$80/100*Data!$I$31+$F$4</f>
        <v>0</v>
      </c>
      <c r="G14" s="98">
        <f>Data!$D$80/100*Data!$D$22*Data!$D$24*Data!$D$29+Data!$E$80/100*Data!$E$22*Data!$E$24*Data!$E$29+Data!$F$80/100*Data!$F$22*Data!$F$24*Data!$F$29+Data!$G$80/100*Data!$G$22*Data!$G$24*Data!$G$29+Data!$H$80/100*Data!$H$22*Data!$H$24*Data!$H$29+Data!$I$80/100*Data!$I$31+$F$4</f>
        <v>0</v>
      </c>
      <c r="H14" s="98">
        <f>Data!$D$80/100*Data!$D$22*Data!$D$24*Data!$D$28+Data!$E$80/100*Data!$E$22*Data!$E$24*Data!$E$28+Data!$F$80/100*Data!$F$22*Data!$F$24*Data!$F$28+Data!$G$80/100*Data!$G$22*Data!$G$24*Data!$G$28+Data!$H$80/100*Data!$H$22*Data!$H$24*Data!$H$28+Data!$I$80/100*Data!$I$31+$F$4</f>
        <v>0</v>
      </c>
      <c r="I14" s="6" t="e">
        <f>ROUND(+F14/Data!$I$22,0)</f>
        <v>#DIV/0!</v>
      </c>
      <c r="J14" s="6" t="e">
        <f>ROUND(+G14/Data!$I$22,0)</f>
        <v>#DIV/0!</v>
      </c>
      <c r="K14" s="6" t="e">
        <f>ROUND(+H14/Data!$I$22,0)</f>
        <v>#DIV/0!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6"/>
      <c r="B16" s="2"/>
      <c r="C16" s="6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4" t="s">
        <v>89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2"/>
      <c r="B21" s="2"/>
      <c r="C21" s="2"/>
      <c r="D21" s="2"/>
      <c r="E21" s="2"/>
      <c r="F21" s="2" t="str">
        <f>Data!$D$20</f>
        <v>  CORN</v>
      </c>
      <c r="G21" s="2" t="str">
        <f>Data!$E$20</f>
        <v>BEANS</v>
      </c>
      <c r="H21" s="2" t="str">
        <f>Data!$F$20</f>
        <v>WHEAT</v>
      </c>
      <c r="I21" s="2" t="str">
        <f>Data!$G$20</f>
        <v>D-BEAN</v>
      </c>
      <c r="J21" s="2" t="str">
        <f>Data!$H$20</f>
        <v>OTHER</v>
      </c>
      <c r="K21" s="2" t="s">
        <v>14</v>
      </c>
      <c r="L21" s="2" t="s">
        <v>140</v>
      </c>
    </row>
    <row r="22" spans="1:12" ht="15">
      <c r="A22" s="2"/>
      <c r="B22" s="2"/>
      <c r="C22" s="2"/>
      <c r="D22" s="2"/>
      <c r="E22" s="4" t="s">
        <v>68</v>
      </c>
      <c r="F22" s="98">
        <f>Data!D$22*(Data!D$40*Data!D$83/100+Data!D$41*Data!D$84/100+Data!D$42*Data!D$85/100+Data!D$43*Data!D$86/100+Data!D$44*Data!D$87/100+Data!D$45*Data!D$88/100+Data!D$46*Data!D$89/100+Data!D$47*Data!D$90/100+Data!D$48*Data!D$91/100+Data!D$49*Data!D$26*Data!D$92/100+Data!D$50*Data!D$26*Data!D$93/100+Data!D$53+Data!D$99)</f>
        <v>0</v>
      </c>
      <c r="G22" s="98">
        <f>Data!E$22*(Data!E$40*Data!E$83/100+Data!E$41*Data!E$84/100+Data!E$42*Data!E$85/100+Data!E$43*Data!E$86/100+Data!E$44*Data!E$87/100+Data!E$45*Data!E$88/100+Data!E$46*Data!E$89/100+Data!E$47*Data!E$90/100+Data!E$48*Data!E$91/100+Data!E$49*Data!E$26*Data!E$92/100+Data!E$50*Data!E$26*Data!E$93/100+Data!E$53+Data!E$99)</f>
        <v>0</v>
      </c>
      <c r="H22" s="98">
        <f>Data!F$22*(Data!F$40*Data!F$83/100+Data!F$41*Data!F$84/100+Data!F$42*Data!F$85/100+Data!F$43*Data!F$86/100+Data!F$44*Data!F$87/100+Data!F$45*Data!F$88/100+Data!F$46*Data!F$89/100+Data!F$47*Data!F$90/100+Data!F$48*Data!F$91/100+Data!F$49*Data!F$26*Data!F$92/100+Data!F$50*Data!F$26*Data!F$93/100+Data!F$53+Data!F$99)</f>
        <v>0</v>
      </c>
      <c r="I22" s="98">
        <f>Data!G$22*(Data!G$40*Data!G$83/100+Data!G$41*Data!G$84/100+Data!G$42*Data!G$85/100+Data!G$43*Data!G$86/100+Data!G$44*Data!G$87/100+Data!G$45*Data!G$88/100+Data!G$46*Data!G$89/100+Data!G$47*Data!G$90/100+Data!G$48*Data!G$91/100+Data!G$49*Data!G$26*Data!G$92/100+Data!G$50*Data!G$26*Data!G$93/100+Data!G$53+Data!G$99)</f>
        <v>0</v>
      </c>
      <c r="J22" s="98">
        <f>Data!H$22*(Data!H$40*Data!H$83/100+Data!H$41*Data!H$84/100+Data!H$42*Data!H$85/100+Data!H$43*Data!H$86/100+Data!H$44*Data!H$87/100+Data!H$45*Data!H$88/100+Data!H$46*Data!H$89/100+Data!H$47*Data!H$90/100+Data!H$48*Data!H$91/100+Data!H$49*Data!H$26*Data!H$92/100+Data!H$50*Data!H$26*Data!H$93/100+Data!H$53+Data!H$99)</f>
        <v>0</v>
      </c>
      <c r="K22" s="98">
        <f>SUM(F22:J22)</f>
        <v>0</v>
      </c>
      <c r="L22" s="104" t="e">
        <f>K22/Data!$I$22</f>
        <v>#DIV/0!</v>
      </c>
    </row>
    <row r="23" spans="1:12" ht="15">
      <c r="A23" s="2"/>
      <c r="B23" s="2"/>
      <c r="C23" s="4" t="s">
        <v>71</v>
      </c>
      <c r="D23" s="2"/>
      <c r="E23" s="4" t="s">
        <v>69</v>
      </c>
      <c r="F23" s="98">
        <f>Data!D$22*(Data!D$40*Data!D$83/100+Data!D$41*Data!D$84/100+Data!D$42*Data!D$85/100+Data!D$43*Data!D$86/100+Data!D$44*Data!D$87/100+Data!D$45*Data!D$88/100+Data!D$46*Data!D$89/100+Data!D$47*Data!D$90/100+Data!D$48*Data!D$91/100+Data!D$49*Data!D$25*Data!D$92/100+Data!D$50*Data!D$25*Data!D$93/100+Data!D$53+Data!D$99)</f>
        <v>0</v>
      </c>
      <c r="G23" s="98">
        <f>Data!E$22*(Data!E$40*Data!E$83/100+Data!E$41*Data!E$84/100+Data!E$42*Data!E$85/100+Data!E$43*Data!E$86/100+Data!E$44*Data!E$87/100+Data!E$45*Data!E$88/100+Data!E$46*Data!E$89/100+Data!E$47*Data!E$90/100+Data!E$48*Data!E$91/100+Data!E$49*Data!E$25*Data!E$92/100+Data!E$50*Data!E$25*Data!E$93/100+Data!E$53+Data!E$99)</f>
        <v>0</v>
      </c>
      <c r="H23" s="98">
        <f>Data!F$22*(Data!F$40*Data!F$83/100+Data!F$41*Data!F$84/100+Data!F$42*Data!F$85/100+Data!F$43*Data!F$86/100+Data!F$44*Data!F$87/100+Data!F$45*Data!F$88/100+Data!F$46*Data!F$89/100+Data!F$47*Data!F$90/100+Data!F$48*Data!F$91/100+Data!F$49*Data!F$25*Data!F$92/100+Data!F$50*Data!F$25*Data!F$93/100+Data!F$53+Data!F$99)</f>
        <v>0</v>
      </c>
      <c r="I23" s="98">
        <f>Data!G$22*(Data!G$40*Data!G$83/100+Data!G$41*Data!G$84/100+Data!G$42*Data!G$85/100+Data!G$43*Data!G$86/100+Data!G$44*Data!G$87/100+Data!G$45*Data!G$88/100+Data!G$46*Data!G$89/100+Data!G$47*Data!G$90/100+Data!G$48*Data!G$91/100+Data!G$49*Data!G$25*Data!G$92/100+Data!G$50*Data!G$25*Data!G$93/100+Data!G$53+Data!G$99)</f>
        <v>0</v>
      </c>
      <c r="J23" s="98">
        <f>Data!H$22*(Data!H$40*Data!H$83/100+Data!H$41*Data!H$84/100+Data!H$42*Data!H$85/100+Data!H$43*Data!H$86/100+Data!H$44*Data!H$87/100+Data!H$45*Data!H$88/100+Data!H$46*Data!H$89/100+Data!H$47*Data!H$90/100+Data!H$48*Data!H$91/100+Data!H$49*Data!H$25*Data!H$92/100+Data!H$50*Data!H$25*Data!H$93/100+Data!H$53+Data!H$99)</f>
        <v>0</v>
      </c>
      <c r="K23" s="98">
        <f>SUM(F23:J23)</f>
        <v>0</v>
      </c>
      <c r="L23" s="104" t="e">
        <f>K23/Data!$I$22</f>
        <v>#DIV/0!</v>
      </c>
    </row>
    <row r="24" spans="1:12" ht="15">
      <c r="A24" s="2"/>
      <c r="B24" s="2"/>
      <c r="C24" s="2"/>
      <c r="D24" s="2"/>
      <c r="E24" s="4" t="s">
        <v>70</v>
      </c>
      <c r="F24" s="98">
        <f>Data!D$22*(Data!D$40*Data!D$83/100+Data!D$41*Data!D$84/100+Data!D$42*Data!D$85/100+Data!D$43*Data!D$86/100+Data!D$44*Data!D$87/100+Data!D$45*Data!D$88/100+Data!D$46*Data!D$89/100+Data!D$47*Data!D$90/100+Data!D$48*Data!D$91/100+Data!D$49*Data!D$24*Data!D$92/100+Data!D$50*Data!D$24*Data!D$93/100+Data!D$53+Data!D$99)</f>
        <v>0</v>
      </c>
      <c r="G24" s="98">
        <f>Data!E$22*(Data!E$40*Data!E$83/100+Data!E$41*Data!E$84/100+Data!E$42*Data!E$85/100+Data!E$43*Data!E$86/100+Data!E$44*Data!E$87/100+Data!E$45*Data!E$88/100+Data!E$46*Data!E$89/100+Data!E$47*Data!E$90/100+Data!E$48*Data!E$91/100+Data!E$49*Data!E$24*Data!E$92/100+Data!E$50*Data!E$24*Data!E$93/100+Data!E$53+Data!E$99)</f>
        <v>0</v>
      </c>
      <c r="H24" s="98">
        <f>Data!F$22*(Data!F$40*Data!F$83/100+Data!F$41*Data!F$84/100+Data!F$42*Data!F$85/100+Data!F$43*Data!F$86/100+Data!F$44*Data!F$87/100+Data!F$45*Data!F$88/100+Data!F$46*Data!F$89/100+Data!F$47*Data!F$90/100+Data!F$48*Data!F$91/100+Data!F$49*Data!F$24*Data!F$92/100+Data!F$50*Data!F$24*Data!F$93/100+Data!F$53+Data!F$99)</f>
        <v>0</v>
      </c>
      <c r="I24" s="98">
        <f>Data!G$22*(Data!G$40*Data!G$83/100+Data!G$41*Data!G$84/100+Data!G$42*Data!G$85/100+Data!G$43*Data!G$86/100+Data!G$44*Data!G$87/100+Data!G$45*Data!G$88/100+Data!G$46*Data!G$89/100+Data!G$47*Data!G$90/100+Data!G$48*Data!G$91/100+Data!G$49*Data!G$24*Data!G$92/100+Data!G$50*Data!G$24*Data!G$93/100+Data!G$53+Data!G$99)</f>
        <v>0</v>
      </c>
      <c r="J24" s="98">
        <f>Data!H$22*(Data!H$40*Data!H$83/100+Data!H$41*Data!H$84/100+Data!H$42*Data!H$85/100+Data!H$43*Data!H$86/100+Data!H$44*Data!H$87/100+Data!H$45*Data!H$88/100+Data!H$46*Data!H$89/100+Data!H$47*Data!H$90/100+Data!H$48*Data!H$91/100+Data!H$49*Data!H$24*Data!H$92/100+Data!H$50*Data!H$24*Data!H$93/100+Data!H$53+Data!H$99)</f>
        <v>0</v>
      </c>
      <c r="K24" s="98">
        <f>SUM(F24:J24)</f>
        <v>0</v>
      </c>
      <c r="L24" s="104" t="e">
        <f>K24/Data!$I$22</f>
        <v>#DIV/0!</v>
      </c>
    </row>
    <row r="25" spans="1:12" ht="15">
      <c r="A25" s="6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4" t="s">
        <v>90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2"/>
      <c r="C29" s="2"/>
      <c r="D29" s="2"/>
      <c r="E29" s="2"/>
      <c r="F29" s="2"/>
      <c r="G29" s="8" t="s">
        <v>67</v>
      </c>
      <c r="H29" s="2"/>
      <c r="I29" s="2"/>
      <c r="J29" s="8" t="s">
        <v>67</v>
      </c>
      <c r="K29" s="2"/>
      <c r="L29" s="2"/>
    </row>
    <row r="30" spans="1:12" ht="15">
      <c r="A30" s="2"/>
      <c r="B30" s="2"/>
      <c r="C30" s="2"/>
      <c r="D30" s="2"/>
      <c r="E30" s="2"/>
      <c r="F30" s="8" t="s">
        <v>68</v>
      </c>
      <c r="G30" s="8" t="s">
        <v>69</v>
      </c>
      <c r="H30" s="8" t="s">
        <v>70</v>
      </c>
      <c r="I30" s="8" t="s">
        <v>68</v>
      </c>
      <c r="J30" s="8" t="s">
        <v>69</v>
      </c>
      <c r="K30" s="8" t="s">
        <v>70</v>
      </c>
      <c r="L30" s="2"/>
    </row>
    <row r="31" spans="1:12" ht="15">
      <c r="A31" s="2"/>
      <c r="B31" s="2"/>
      <c r="C31" s="2"/>
      <c r="D31" s="2"/>
      <c r="E31" s="4" t="s">
        <v>68</v>
      </c>
      <c r="F31" s="99">
        <f>Data!D22*Data!D26*Data!D30*(1-Data!D80/100)+Data!E22*Data!E26*Data!E30*(1-Data!E80/100)+Data!F22*Data!F26*Data!F30*(1-Data!F80/100)+Data!G22*Data!G26*Data!G30*(1-Data!G80/100)+Data!H22*Data!H26*Data!H30*(1-Data!H80/100)+Data!I31*(1-Data!I80/100)+$F$6</f>
        <v>0</v>
      </c>
      <c r="G31" s="99">
        <f>Data!D22*Data!D26*Data!D29*(1-Data!D80/100)+Data!E22*Data!E26*Data!E29*(1-Data!E80/100)+Data!F22*Data!F26*Data!F29*(1-Data!F80/100)+Data!G22*Data!G26*Data!G29*(1-Data!G80/100)+Data!H22*Data!H26*Data!H29*(1-Data!H80/100)+Data!I31*(1-Data!I80/100)+$F$6</f>
        <v>0</v>
      </c>
      <c r="H31" s="99">
        <f>Data!D22*Data!D26*Data!D28*(1-Data!D80/100)+Data!E22*Data!E26*Data!E28*(1-Data!E80/100)+Data!F22*Data!F26*Data!F28*(1-Data!F80/100)+Data!G22*Data!G26*Data!G28*(1-Data!G80/100)+Data!H22*Data!H26*Data!H28*(1-Data!H80/100)+Data!I31*(1-Data!I80/100)+$F$6</f>
        <v>0</v>
      </c>
      <c r="I31" s="6" t="e">
        <f>ROUND(+F31/Data!$I$22,0)</f>
        <v>#DIV/0!</v>
      </c>
      <c r="J31" s="6" t="e">
        <f>ROUND(+G31/Data!$I$22,0)</f>
        <v>#DIV/0!</v>
      </c>
      <c r="K31" s="6" t="e">
        <f>ROUND(+H31/Data!$I$22,0)</f>
        <v>#DIV/0!</v>
      </c>
      <c r="L31" s="2"/>
    </row>
    <row r="32" spans="1:12" ht="15">
      <c r="A32" s="2"/>
      <c r="B32" s="2"/>
      <c r="C32" s="4" t="s">
        <v>71</v>
      </c>
      <c r="D32" s="2"/>
      <c r="E32" s="4" t="s">
        <v>69</v>
      </c>
      <c r="F32" s="99">
        <f>Data!D22*Data!D25*Data!D30*(1-Data!D80/100)+Data!E22*Data!E25*Data!E30*(1-Data!E80/100)+Data!F22*Data!F25*Data!F30*(1-Data!F80/100)+Data!G22*Data!G25*Data!G30*(1-Data!G80/100)+Data!H22*Data!H25*Data!H30*(1-Data!H80/100)+Data!I31*(1-Data!I80/100)+$F$6</f>
        <v>0</v>
      </c>
      <c r="G32" s="99">
        <f>Data!D22*Data!D25*Data!D29*(1-Data!D80/100)+Data!E22*Data!E25*Data!E29*(1-Data!E80/100)+Data!F22*Data!F25*Data!F29*(1-Data!F80/100)+Data!G22*Data!G25*Data!G29*(1-Data!G80/100)+Data!H22*Data!H25*Data!H29*(1-Data!H80/100)+Data!I31*(1-Data!I80/100)+$F$6</f>
        <v>0</v>
      </c>
      <c r="H32" s="99">
        <f>Data!D22*Data!D25*Data!D28*(1-Data!D80/100)+Data!E22*Data!E25*Data!E28*(1-Data!E80/100)+Data!F22*Data!F25*Data!F28*(1-Data!F80/100)+Data!G22*Data!G25*Data!G28*(1-Data!G80/100)+Data!H22*Data!H25*Data!H28*(1-Data!H80/100)+Data!I31*(1-Data!I80/100)+$F$6</f>
        <v>0</v>
      </c>
      <c r="I32" s="6" t="e">
        <f>ROUND(+F32/Data!$I$22,0)</f>
        <v>#DIV/0!</v>
      </c>
      <c r="J32" s="6" t="e">
        <f>ROUND(+G32/Data!$I$22,0)</f>
        <v>#DIV/0!</v>
      </c>
      <c r="K32" s="6" t="e">
        <f>ROUND(+H32/Data!$I$22,0)</f>
        <v>#DIV/0!</v>
      </c>
      <c r="L32" s="2"/>
    </row>
    <row r="33" spans="1:12" ht="15">
      <c r="A33" s="2"/>
      <c r="B33" s="2"/>
      <c r="C33" s="2"/>
      <c r="D33" s="2"/>
      <c r="E33" s="4" t="s">
        <v>70</v>
      </c>
      <c r="F33" s="99">
        <f>Data!D22*Data!D24*Data!D30*(1-Data!D80/100)+Data!E22*Data!E24*Data!E30*(1-Data!E80/100)+Data!F22*Data!F24*Data!F30*(1-Data!F80/100)+Data!G22*Data!G24*Data!G30*(1-Data!G80/100)+Data!H22*Data!H24*Data!H30*(1-Data!H80/100)+Data!I31*(1-Data!I80/100)+$F$6</f>
        <v>0</v>
      </c>
      <c r="G33" s="99">
        <f>Data!D22*Data!D24*Data!D29*(1-Data!D80/100)+Data!E22*Data!E24*Data!E29*(1-Data!E80/100)+Data!F22*Data!F24*Data!F29*(1-Data!F80/100)+Data!G22*Data!G24*Data!G29*(1-Data!G80/100)+Data!H22*Data!H24*Data!H29*(1-Data!H80/100)+Data!I31*(1-Data!I80/100)+$F$6</f>
        <v>0</v>
      </c>
      <c r="H33" s="99">
        <f>Data!D22*Data!D24*Data!D28*(1-Data!D80/100)+Data!E22*Data!E24*Data!E28*(1-Data!E80/100)+Data!F22*Data!F24*Data!F28*(1-Data!F80/100)+Data!G22*Data!G24*Data!G28*(1-Data!G80/100)+Data!H22*Data!H24*Data!H28*(1-Data!H80/100)+Data!I31*(1-Data!I80/100)+$F$6</f>
        <v>0</v>
      </c>
      <c r="I33" s="6" t="e">
        <f>ROUND(+F33/Data!$I$22,0)</f>
        <v>#DIV/0!</v>
      </c>
      <c r="J33" s="6" t="e">
        <f>ROUND(+G33/Data!$I$22,0)</f>
        <v>#DIV/0!</v>
      </c>
      <c r="K33" s="6" t="e">
        <f>ROUND(+H33/Data!$I$22,0)</f>
        <v>#DIV/0!</v>
      </c>
      <c r="L33" s="2"/>
    </row>
    <row r="34" spans="1:12" ht="15">
      <c r="A34" s="2"/>
      <c r="B34" s="2"/>
      <c r="C34" s="2"/>
      <c r="D34" s="2"/>
      <c r="E34" s="2"/>
      <c r="F34" s="6"/>
      <c r="G34" s="6"/>
      <c r="H34" s="6"/>
      <c r="I34" s="6"/>
      <c r="J34" s="6"/>
      <c r="K34" s="6"/>
      <c r="L34" s="2"/>
    </row>
    <row r="35" spans="1:12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>
      <c r="A36" s="4" t="s">
        <v>91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">
      <c r="A39" s="2"/>
      <c r="B39" s="2"/>
      <c r="C39" s="2"/>
      <c r="D39" s="2"/>
      <c r="E39" s="2"/>
      <c r="F39" s="2" t="str">
        <f>Data!$D$20</f>
        <v>  CORN</v>
      </c>
      <c r="G39" s="2" t="str">
        <f>Data!$E$20</f>
        <v>BEANS</v>
      </c>
      <c r="H39" s="2" t="str">
        <f>Data!$F$20</f>
        <v>WHEAT</v>
      </c>
      <c r="I39" s="2" t="str">
        <f>Data!$G$20</f>
        <v>D-BEAN</v>
      </c>
      <c r="J39" s="2" t="str">
        <f>Data!$H$20</f>
        <v>OTHER</v>
      </c>
      <c r="K39" s="2" t="s">
        <v>14</v>
      </c>
      <c r="L39" s="2" t="s">
        <v>140</v>
      </c>
    </row>
    <row r="40" spans="1:12" ht="15">
      <c r="A40" s="2"/>
      <c r="B40" s="2"/>
      <c r="C40" s="2"/>
      <c r="D40" s="2"/>
      <c r="E40" s="4" t="s">
        <v>68</v>
      </c>
      <c r="F40" s="98">
        <f>Data!D22*(Data!D40*(1-Data!D83/100)+Data!D41*(1-Data!D84/100)+Data!D42*(1-Data!D85/100)+Data!D43*(1-Data!D86/100)+Data!D44*(1-Data!D87/100)+Data!D45*(1-Data!D88/100)+Data!D46*(1-Data!D89/100)+Data!D47*(1-Data!D90/100)+Data!D48*(1-Data!D91/100)+Data!D49*Data!D26*(1-Data!D92/100)+Data!D50*Data!D26*(1-Data!D93/100)+Data!D52)</f>
        <v>0</v>
      </c>
      <c r="G40" s="98">
        <f>Data!E22*(Data!E40*(1-Data!E83/100)+Data!E41*(1-Data!E84/100)+Data!E42*(1-Data!E85/100)+Data!E43*(1-Data!E86/100)+Data!E44*(1-Data!E87/100)+Data!E45*(1-Data!E88/100)+Data!E46*(1-Data!E89/100)+Data!E47*(1-Data!E90/100)+Data!E48*(1-Data!E91/100)+Data!E49*Data!E26*(1-Data!E92/100)+Data!E50*Data!E26*(1-Data!E93/100)+Data!E52)</f>
        <v>0</v>
      </c>
      <c r="H40" s="98">
        <f>Data!F22*(Data!F40*(1-Data!F83/100)+Data!F41*(1-Data!F84/100)+Data!F42*(1-Data!F85/100)+Data!F43*(1-Data!F86/100)+Data!F44*(1-Data!F87/100)+Data!F45*(1-Data!F88/100)+Data!F46*(1-Data!F89/100)+Data!F47*(1-Data!F90/100)+Data!F48*(1-Data!F91/100)+Data!F49*Data!F26*(1-Data!F92/100)+Data!F50*Data!F26*(1-Data!F93/100)+Data!F52)</f>
        <v>0</v>
      </c>
      <c r="I40" s="98">
        <f>Data!G22*(Data!G40*(1-Data!G83/100)+Data!G41*(1-Data!G84/100)+Data!G42*(1-Data!G85/100)+Data!G43*(1-Data!G86/100)+Data!G44*(1-Data!G87/100)+Data!G45*(1-Data!G88/100)+Data!G46*(1-Data!G89/100)+Data!G47*(1-Data!G90/100)+Data!G48*(1-Data!G91/100)+Data!G49*Data!G26*(1-Data!G92/100)+Data!G50*Data!G26*(1-Data!G93/100)+Data!G52)</f>
        <v>0</v>
      </c>
      <c r="J40" s="98">
        <f>Data!H22*(Data!H40*(1-Data!H83/100)+Data!H41*(1-Data!H84/100)+Data!H42*(1-Data!H85/100)+Data!H43*(1-Data!H86/100)+Data!H44*(1-Data!H87/100)+Data!H45*(1-Data!H88/100)+Data!H46*(1-Data!H89/100)+Data!H47*(1-Data!H90/100)+Data!H48*(1-Data!H91/100)+Data!H49*Data!H26*(1-Data!H92/100)+Data!H50*Data!H26*(1-Data!H93/100)+Data!H52)</f>
        <v>0</v>
      </c>
      <c r="K40" s="98">
        <f>SUM(F40:J40)</f>
        <v>0</v>
      </c>
      <c r="L40" s="104" t="e">
        <f>K40/Data!$I$22</f>
        <v>#DIV/0!</v>
      </c>
    </row>
    <row r="41" spans="1:12" ht="15">
      <c r="A41" s="2"/>
      <c r="B41" s="2"/>
      <c r="C41" s="4" t="s">
        <v>71</v>
      </c>
      <c r="D41" s="2"/>
      <c r="E41" s="4" t="s">
        <v>69</v>
      </c>
      <c r="F41" s="98">
        <f>Data!D22*(Data!D40*(1-Data!D83/100)+Data!D41*(1-Data!D84/100)+Data!D42*(1-Data!D85/100)+Data!D43*(1-Data!D86/100)+Data!D44*(1-Data!D87/100)+Data!D45*(1-Data!D88/100)+Data!D46*(1-Data!D89/100)+Data!D47*(1-Data!D90/100)+Data!D48*(1-Data!D91/100)+Data!D49*Data!D25*(1-Data!D92/100)+Data!D50*Data!D25*(1-Data!D93/100)+Data!D52)</f>
        <v>0</v>
      </c>
      <c r="G41" s="98">
        <f>Data!E22*(Data!E40*(1-Data!E83/100)+Data!E41*(1-Data!E84/100)+Data!E42*(1-Data!E85/100)+Data!E43*(1-Data!E86/100)+Data!E44*(1-Data!E87/100)+Data!E45*(1-Data!E88/100)+Data!E46*(1-Data!E89/100)+Data!E47*(1-Data!E90/100)+Data!E48*(1-Data!E91/100)+Data!E49*Data!E25*(1-Data!E92/100)+Data!E50*Data!E25*(1-Data!E93/100)+Data!E52)</f>
        <v>0</v>
      </c>
      <c r="H41" s="98">
        <f>Data!F22*(Data!F40*(1-Data!F83/100)+Data!F41*(1-Data!F84/100)+Data!F42*(1-Data!F85/100)+Data!F43*(1-Data!F86/100)+Data!F44*(1-Data!F87/100)+Data!F45*(1-Data!F88/100)+Data!F46*(1-Data!F89/100)+Data!F47*(1-Data!F90/100)+Data!F48*(1-Data!F91/100)+Data!F49*Data!F25*(1-Data!F92/100)+Data!F50*Data!F25*(1-Data!F93/100)+Data!F52)</f>
        <v>0</v>
      </c>
      <c r="I41" s="98">
        <f>Data!G22*(Data!G40*(1-Data!G83/100)+Data!G41*(1-Data!G84/100)+Data!G42*(1-Data!G85/100)+Data!G43*(1-Data!G86/100)+Data!G44*(1-Data!G87/100)+Data!G45*(1-Data!G88/100)+Data!G46*(1-Data!G89/100)+Data!G47*(1-Data!G90/100)+Data!G48*(1-Data!G91/100)+Data!G49*Data!G25*(1-Data!G92/100)+Data!G50*Data!G25*(1-Data!G93/100)+Data!G52)</f>
        <v>0</v>
      </c>
      <c r="J41" s="98">
        <f>Data!H22*(Data!H40*(1-Data!H83/100)+Data!H41*(1-Data!H84/100)+Data!H42*(1-Data!H85/100)+Data!H43*(1-Data!H86/100)+Data!H44*(1-Data!H87/100)+Data!H45*(1-Data!H88/100)+Data!H46*(1-Data!H89/100)+Data!H47*(1-Data!H90/100)+Data!H48*(1-Data!H91/100)+Data!H49*Data!H25*(1-Data!H92/100)+Data!H50*Data!H25*(1-Data!H93/100)+Data!H52)</f>
        <v>0</v>
      </c>
      <c r="K41" s="98">
        <f>SUM(F41:J41)</f>
        <v>0</v>
      </c>
      <c r="L41" s="104" t="e">
        <f>K41/Data!$I$22</f>
        <v>#DIV/0!</v>
      </c>
    </row>
    <row r="42" spans="1:12" ht="15">
      <c r="A42" s="2"/>
      <c r="B42" s="2"/>
      <c r="C42" s="2"/>
      <c r="D42" s="2"/>
      <c r="E42" s="4" t="s">
        <v>70</v>
      </c>
      <c r="F42" s="98">
        <f>Data!D22*(Data!D40*(1-Data!D83/100)+Data!D41*(1-Data!D84/100)+Data!D42*(1-Data!D85/100)+Data!D43*(1-Data!D86/100)+Data!D44*(1-Data!D87/100)+Data!D45*(1-Data!D88/100)+Data!D46*(1-Data!D89/100)+Data!D47*(1-Data!D90/100)+Data!D48*(1-Data!D91/100)+Data!D49*Data!D24*(1-Data!D92/100)+Data!D50*Data!D24*(1-Data!D93/100)+Data!D52)</f>
        <v>0</v>
      </c>
      <c r="G42" s="98">
        <f>Data!E22*(Data!E40*(1-Data!E83/100)+Data!E41*(1-Data!E84/100)+Data!E42*(1-Data!E85/100)+Data!E43*(1-Data!E86/100)+Data!E44*(1-Data!E87/100)+Data!E45*(1-Data!E88/100)+Data!E46*(1-Data!E89/100)+Data!E47*(1-Data!E90/100)+Data!E48*(1-Data!E91/100)+Data!E49*Data!E24*(1-Data!E92/100)+Data!E50*Data!E24*(1-Data!E93/100)+Data!E52)</f>
        <v>0</v>
      </c>
      <c r="H42" s="98">
        <f>Data!F22*(Data!F40*(1-Data!F83/100)+Data!F41*(1-Data!F84/100)+Data!F42*(1-Data!F85/100)+Data!F43*(1-Data!F86/100)+Data!F44*(1-Data!F87/100)+Data!F45*(1-Data!F88/100)+Data!F46*(1-Data!F89/100)+Data!F47*(1-Data!F90/100)+Data!F48*(1-Data!F91/100)+Data!F49*Data!F24*(1-Data!F92/100)+Data!F50*Data!F24*(1-Data!F93/100)+Data!F52)</f>
        <v>0</v>
      </c>
      <c r="I42" s="98">
        <f>Data!G22*(Data!G40*(1-Data!G83/100)+Data!G41*(1-Data!G84/100)+Data!G42*(1-Data!G85/100)+Data!G43*(1-Data!G86/100)+Data!G44*(1-Data!G87/100)+Data!G45*(1-Data!G88/100)+Data!G46*(1-Data!G89/100)+Data!G47*(1-Data!G90/100)+Data!G48*(1-Data!G91/100)+Data!G49*Data!G24*(1-Data!G92/100)+Data!G50*Data!G24*(1-Data!G93/100)+Data!G52)</f>
        <v>0</v>
      </c>
      <c r="J42" s="98">
        <f>Data!H22*(Data!H40*(1-Data!H83/100)+Data!H41*(1-Data!H84/100)+Data!H42*(1-Data!H85/100)+Data!H43*(1-Data!H86/100)+Data!H44*(1-Data!H87/100)+Data!H45*(1-Data!H88/100)+Data!H46*(1-Data!H89/100)+Data!H47*(1-Data!H90/100)+Data!H48*(1-Data!H91/100)+Data!H49*Data!H24*(1-Data!H92/100)+Data!H50*Data!H24*(1-Data!H93/100)+Data!H52)</f>
        <v>0</v>
      </c>
      <c r="K42" s="98">
        <f>SUM(F42:J42)</f>
        <v>0</v>
      </c>
      <c r="L42" s="104" t="e">
        <f>K42/Data!$I$22</f>
        <v>#DIV/0!</v>
      </c>
    </row>
    <row r="43" spans="1:12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5">
      <c r="A47" s="4" t="s">
        <v>92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">
      <c r="A49" s="4" t="s">
        <v>93</v>
      </c>
      <c r="B49" s="2"/>
      <c r="C49" s="2"/>
      <c r="D49" s="2"/>
      <c r="E49" s="2">
        <f>Data!D52*Data!$D$22+Data!$E$22*Data!E52+Data!F52*Data!$F$22+Data!$G$22*Data!G52+Data!H52*Data!$H$22</f>
        <v>0</v>
      </c>
      <c r="F49" s="2"/>
      <c r="G49" s="2"/>
      <c r="H49" s="2"/>
      <c r="I49" s="2"/>
      <c r="J49" s="2"/>
      <c r="K49" s="2"/>
      <c r="L49" s="2"/>
    </row>
    <row r="50" spans="1:12" ht="15">
      <c r="A50" s="4" t="s">
        <v>94</v>
      </c>
      <c r="B50" s="6"/>
      <c r="C50" s="2"/>
      <c r="D50" s="2"/>
      <c r="E50" s="2">
        <f>Data!D53*Data!$D$22+Data!$E$22*Data!E53+Data!F53*Data!$F$22+Data!$G$22*Data!G53+Data!H53*Data!$H$22</f>
        <v>0</v>
      </c>
      <c r="F50" s="2"/>
      <c r="G50" s="2"/>
      <c r="H50" s="2"/>
      <c r="I50" s="6"/>
      <c r="J50" s="2"/>
      <c r="K50" s="2"/>
      <c r="L50" s="2"/>
    </row>
    <row r="51" spans="1:12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 s="4" t="s">
        <v>141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">
      <c r="A53" s="2"/>
      <c r="B53" s="2"/>
      <c r="C53" s="2"/>
      <c r="D53" s="2"/>
      <c r="E53" s="2"/>
      <c r="F53" s="2"/>
      <c r="G53" s="4" t="s">
        <v>67</v>
      </c>
      <c r="H53" s="2"/>
      <c r="I53" s="2"/>
      <c r="J53" s="2"/>
      <c r="K53" s="2"/>
      <c r="L53" s="2"/>
    </row>
    <row r="54" spans="1:12" ht="15">
      <c r="A54" s="2"/>
      <c r="B54" s="2"/>
      <c r="C54" s="2"/>
      <c r="D54" s="2"/>
      <c r="E54" s="2"/>
      <c r="F54" s="8" t="s">
        <v>68</v>
      </c>
      <c r="G54" s="8" t="s">
        <v>69</v>
      </c>
      <c r="H54" s="8" t="s">
        <v>70</v>
      </c>
      <c r="I54" s="6"/>
      <c r="J54" s="2"/>
      <c r="K54" s="2"/>
      <c r="L54" s="2"/>
    </row>
    <row r="55" spans="1:12" ht="15">
      <c r="A55" s="2"/>
      <c r="B55" s="2"/>
      <c r="C55" s="2"/>
      <c r="D55" s="2"/>
      <c r="E55" s="4" t="s">
        <v>68</v>
      </c>
      <c r="F55" s="98">
        <f>Data!$D$22*Data!$D$26*Data!$D$30+Data!$E$22*Data!$E$26*Data!$E$30+Data!$F$22*Data!$F$26*Data!$F$30+Data!G$22*Data!$G$26*Data!$G$30+Data!$H$22*Data!$H$26*Data!$H$30+(Data!$I$31)+E49</f>
        <v>0</v>
      </c>
      <c r="G55" s="98">
        <f>Data!$D$22*Data!$D$26*Data!$D$29+Data!$E$22*Data!$E$26*Data!$E$29+Data!$F$22*Data!$F$26*Data!$F$29+Data!$G$22*Data!$G$26*Data!$G$29+Data!$H$22*Data!$H$26*Data!$H$29+(Data!$I$31)+E49</f>
        <v>0</v>
      </c>
      <c r="H55" s="98">
        <f>Data!$D$22*Data!$D$26*Data!$D$28+Data!$E$22*Data!$E$26*Data!$E$28+Data!$F$22*Data!$F$26*Data!$F$28+Data!$G$22*Data!$G$26*Data!$G$28+Data!$H$22*Data!$H$26*Data!$H$28+(Data!$I$31)+E49</f>
        <v>0</v>
      </c>
      <c r="I55" s="2"/>
      <c r="J55" s="2"/>
      <c r="K55" s="2"/>
      <c r="L55" s="2"/>
    </row>
    <row r="56" spans="1:12" ht="15">
      <c r="A56" s="2"/>
      <c r="B56" s="2"/>
      <c r="C56" s="4" t="s">
        <v>71</v>
      </c>
      <c r="D56" s="2"/>
      <c r="E56" s="4" t="s">
        <v>69</v>
      </c>
      <c r="F56" s="98">
        <f>Data!$D$22*Data!$D$25*Data!$D$30+Data!$E$22*Data!$E$25*Data!$E$30+Data!$F$22*Data!$F$25*Data!$F$30+Data!$G$22*Data!$G$25*Data!$G$30+Data!$H$22*Data!$H$25*Data!$H$30+(Data!$I$31)+E49</f>
        <v>0</v>
      </c>
      <c r="G56" s="98">
        <f>Data!$D$22*Data!$D$25*Data!$D$29+Data!$E$22*Data!$E$25*Data!$E$29+Data!$F$22*Data!$F$25*Data!$F$29+Data!$G$22*Data!$G$25*Data!$G$29+Data!$H$22*Data!$H$25*Data!$H$29+(Data!$I$31)+E49</f>
        <v>0</v>
      </c>
      <c r="H56" s="98">
        <f>Data!$D$22*Data!$D$25*Data!$D$28+Data!$E$22*Data!$E$25*Data!$E$28+Data!$F$22*Data!$F$25*Data!$F$28+Data!$G$22*Data!$G$25*Data!$G$28+Data!$H$22*Data!$H$25*Data!$H$28+(Data!$I$31)+E49</f>
        <v>0</v>
      </c>
      <c r="I56" s="2"/>
      <c r="J56" s="2"/>
      <c r="K56" s="2"/>
      <c r="L56" s="2"/>
    </row>
    <row r="57" spans="1:12" ht="15">
      <c r="A57" s="2"/>
      <c r="B57" s="2"/>
      <c r="C57" s="2"/>
      <c r="D57" s="2"/>
      <c r="E57" s="4" t="s">
        <v>70</v>
      </c>
      <c r="F57" s="98">
        <f>Data!$D$22*Data!$D$24*Data!$D$30+Data!$E$22*Data!$E$24*Data!$E$30+Data!$F$22*Data!$F$24*Data!$F$30+Data!$G$22*Data!$G$24*Data!$G$30+Data!$H$22*Data!$H$24*Data!$H$30+(Data!$I$31)+E49</f>
        <v>0</v>
      </c>
      <c r="G57" s="98">
        <f>Data!$D$22*Data!$D$24*Data!$D$29+Data!$E$22*Data!$E$24*Data!$E$29+Data!$F$22*Data!$F$24*Data!$F$29+Data!$G$22*Data!$G$24*Data!$G$29+Data!$H$22*Data!$H$24*Data!$H$29+(Data!$I$31)+E49</f>
        <v>0</v>
      </c>
      <c r="H57" s="98">
        <f>Data!$D$22*Data!$D$24*Data!$D$28+Data!$E$22*Data!$E$24*Data!$E$28+Data!$F$22*Data!$F$24*Data!$F$28+Data!$G$22*Data!$G$24*Data!$G$28+Data!$H$22*Data!$H$24*Data!$H$28+(Data!$I$31)+E49</f>
        <v>0</v>
      </c>
      <c r="I57" s="2"/>
      <c r="J57" s="2"/>
      <c r="K57" s="2"/>
      <c r="L57" s="2"/>
    </row>
    <row r="58" spans="1:12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5">
      <c r="A60" s="4" t="s">
        <v>95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">
      <c r="A62" s="2"/>
      <c r="B62" s="2"/>
      <c r="C62" s="2"/>
      <c r="D62" s="2"/>
      <c r="E62" s="2"/>
      <c r="F62" s="2" t="str">
        <f>Data!$D$20</f>
        <v>  CORN</v>
      </c>
      <c r="G62" s="2" t="str">
        <f>Data!$E$20</f>
        <v>BEANS</v>
      </c>
      <c r="H62" s="2" t="str">
        <f>Data!$F$20</f>
        <v>WHEAT</v>
      </c>
      <c r="I62" s="2" t="str">
        <f>Data!$G$20</f>
        <v>D-BEAN</v>
      </c>
      <c r="J62" s="2" t="str">
        <f>Data!$H$20</f>
        <v>OTHER</v>
      </c>
      <c r="K62" s="4" t="s">
        <v>78</v>
      </c>
      <c r="L62" s="4" t="s">
        <v>96</v>
      </c>
    </row>
    <row r="63" spans="1:12" ht="15">
      <c r="A63" s="2"/>
      <c r="B63" s="2"/>
      <c r="C63" s="2"/>
      <c r="D63" s="2"/>
      <c r="E63" s="4" t="s">
        <v>68</v>
      </c>
      <c r="F63" s="98">
        <f>Data!D$22*(SUM(Data!D$40:D$48)-Data!D41+(Data!D$49+Data!D$50)*Data!D$26+Data!D53)</f>
        <v>0</v>
      </c>
      <c r="G63" s="98">
        <f>Data!E$22*(SUM(Data!E$40:E$48)-Data!E41+(Data!E$49+Data!E$50)*Data!E$26+Data!E53)</f>
        <v>0</v>
      </c>
      <c r="H63" s="98">
        <f>Data!F$22*(SUM(Data!F$40:F$48)-Data!F41+(Data!F$49+Data!F$50)*Data!F$26+Data!F53)</f>
        <v>0</v>
      </c>
      <c r="I63" s="98">
        <f>Data!G$22*(SUM(Data!G$40:G$48)-Data!G41+(Data!G$49+Data!G$50)*Data!G$26+Data!G53)</f>
        <v>0</v>
      </c>
      <c r="J63" s="98">
        <f>Data!H$22*(SUM(Data!H$40:H$48)-Data!H41+(Data!H$49+Data!H$50)*Data!H$26+Data!H53)</f>
        <v>0</v>
      </c>
      <c r="K63" s="98">
        <f>Data!$I$22*Data!$D$108</f>
        <v>0</v>
      </c>
      <c r="L63" s="98">
        <f>SUM(F63:K63)</f>
        <v>0</v>
      </c>
    </row>
    <row r="64" spans="1:12" ht="15">
      <c r="A64" s="2"/>
      <c r="B64" s="2"/>
      <c r="C64" s="4" t="s">
        <v>71</v>
      </c>
      <c r="D64" s="2"/>
      <c r="E64" s="4" t="s">
        <v>69</v>
      </c>
      <c r="F64" s="98">
        <f>Data!D$22*(SUM(Data!D$40:D$48)-Data!D41+(Data!D$49+Data!D$50)*Data!D$25+Data!D53)</f>
        <v>0</v>
      </c>
      <c r="G64" s="98">
        <f>Data!E$22*(SUM(Data!E$40:E$48)-Data!E41+(Data!E$49+Data!E$50)*Data!E$25+Data!E53)</f>
        <v>0</v>
      </c>
      <c r="H64" s="98">
        <f>Data!F$22*(SUM(Data!F$40:F$48)-Data!F41+(Data!F$49+Data!F$50)*Data!F$25+Data!F53)</f>
        <v>0</v>
      </c>
      <c r="I64" s="98">
        <f>Data!G$22*(SUM(Data!G$40:G$48)-Data!G41+(Data!G$49+Data!G$50)*Data!G$25+Data!G53)</f>
        <v>0</v>
      </c>
      <c r="J64" s="98">
        <f>Data!H$22*(SUM(Data!H$40:H$48)-Data!H41+(Data!H$49+Data!H$50)*Data!H$25+Data!H53)</f>
        <v>0</v>
      </c>
      <c r="K64" s="98">
        <f>Data!$I$22*Data!$D$108</f>
        <v>0</v>
      </c>
      <c r="L64" s="98">
        <f>SUM(F64:K64)</f>
        <v>0</v>
      </c>
    </row>
    <row r="65" spans="1:12" ht="15">
      <c r="A65" s="2"/>
      <c r="B65" s="2"/>
      <c r="C65" s="2"/>
      <c r="D65" s="2"/>
      <c r="E65" s="4" t="s">
        <v>70</v>
      </c>
      <c r="F65" s="98">
        <f>Data!D$22*(SUM(Data!D$40:D$48)-Data!D41+(Data!D$49+Data!D$50)*Data!D$24+Data!D53)</f>
        <v>0</v>
      </c>
      <c r="G65" s="98">
        <f>Data!E$22*(SUM(Data!E$40:E$48)-Data!E41+(Data!E$49+Data!E$50)*Data!E$24+Data!E53)</f>
        <v>0</v>
      </c>
      <c r="H65" s="98">
        <f>Data!F$22*(SUM(Data!F$40:F$48)-Data!F41+(Data!F$49+Data!F$50)*Data!F$24+Data!F53)</f>
        <v>0</v>
      </c>
      <c r="I65" s="98">
        <f>Data!G$22*(SUM(Data!G$40:G$48)-Data!G41+(Data!G$49+Data!G$50)*Data!G$24+Data!G53)</f>
        <v>0</v>
      </c>
      <c r="J65" s="98">
        <f>Data!H$22*(SUM(Data!H$40:H$48)-Data!H41+(Data!H$49+Data!H$50)*Data!H$24+Data!H53)</f>
        <v>0</v>
      </c>
      <c r="K65" s="98">
        <f>Data!$I$22*Data!$D$108</f>
        <v>0</v>
      </c>
      <c r="L65" s="98">
        <f>SUM(F65:K65)</f>
        <v>0</v>
      </c>
    </row>
    <row r="66" spans="1:12" ht="15">
      <c r="A66" s="2"/>
      <c r="B66" s="2"/>
      <c r="C66" s="2"/>
      <c r="D66" s="2"/>
      <c r="E66" s="2"/>
      <c r="F66" s="2"/>
      <c r="G66" s="2"/>
      <c r="H66" s="2"/>
      <c r="I66" s="2"/>
      <c r="J66" s="6"/>
      <c r="K66" s="6"/>
      <c r="L66" s="2"/>
    </row>
    <row r="67" spans="1:12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5">
      <c r="A69" s="4" t="s">
        <v>97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">
      <c r="A71" s="2"/>
      <c r="B71" s="2"/>
      <c r="C71" s="2"/>
      <c r="D71" s="2"/>
      <c r="E71" s="2"/>
      <c r="F71" s="8" t="str">
        <f>Data!$D$20</f>
        <v>  CORN</v>
      </c>
      <c r="G71" s="2" t="str">
        <f>Data!$E$20</f>
        <v>BEANS</v>
      </c>
      <c r="H71" s="2" t="str">
        <f>Data!$F$20</f>
        <v>WHEAT</v>
      </c>
      <c r="I71" s="2" t="str">
        <f>Data!$G$20</f>
        <v>D-BEAN</v>
      </c>
      <c r="J71" s="2" t="str">
        <f>Data!$H$20</f>
        <v>OTHER</v>
      </c>
      <c r="K71" s="4" t="s">
        <v>96</v>
      </c>
      <c r="L71" s="1"/>
    </row>
    <row r="72" spans="1:12" ht="15">
      <c r="A72" s="2"/>
      <c r="B72" s="2"/>
      <c r="C72" s="2"/>
      <c r="D72" s="2"/>
      <c r="E72" s="4" t="s">
        <v>68</v>
      </c>
      <c r="F72" s="100">
        <f>(Data!D$41+Data!D$52)*Data!D$22</f>
        <v>0</v>
      </c>
      <c r="G72" s="100">
        <f>(Data!E$41+Data!E$52)*Data!E$22</f>
        <v>0</v>
      </c>
      <c r="H72" s="100">
        <f>(Data!F$41+Data!F$52)*Data!F$22</f>
        <v>0</v>
      </c>
      <c r="I72" s="100">
        <f>(Data!G$41+Data!G$52)*Data!G$22</f>
        <v>0</v>
      </c>
      <c r="J72" s="100">
        <f>(Data!H$41+Data!H$52)*Data!H$22</f>
        <v>0</v>
      </c>
      <c r="K72" s="98">
        <f>SUM(F72:J72)</f>
        <v>0</v>
      </c>
      <c r="L72" s="2"/>
    </row>
    <row r="73" spans="1:12" ht="15">
      <c r="A73" s="2"/>
      <c r="B73" s="2"/>
      <c r="C73" s="4" t="s">
        <v>71</v>
      </c>
      <c r="D73" s="2"/>
      <c r="E73" s="4" t="s">
        <v>69</v>
      </c>
      <c r="F73" s="100">
        <f>(Data!D$41+Data!D$52)*Data!D$22</f>
        <v>0</v>
      </c>
      <c r="G73" s="100">
        <f>(Data!E$41+Data!E$52)*Data!E$22</f>
        <v>0</v>
      </c>
      <c r="H73" s="100">
        <f>(Data!F$41+Data!F$52)*Data!F$22</f>
        <v>0</v>
      </c>
      <c r="I73" s="100">
        <f>(Data!G$41+Data!G$52)*Data!G$22</f>
        <v>0</v>
      </c>
      <c r="J73" s="100">
        <f>(Data!H$41+Data!H$52)*Data!H$22</f>
        <v>0</v>
      </c>
      <c r="K73" s="98">
        <f>SUM(F73:J73)</f>
        <v>0</v>
      </c>
      <c r="L73" s="2"/>
    </row>
    <row r="74" spans="1:12" ht="15">
      <c r="A74" s="2"/>
      <c r="B74" s="2"/>
      <c r="C74" s="2"/>
      <c r="D74" s="2"/>
      <c r="E74" s="4" t="s">
        <v>70</v>
      </c>
      <c r="F74" s="100">
        <f>(Data!D$41+Data!D$52)*Data!D$22</f>
        <v>0</v>
      </c>
      <c r="G74" s="100">
        <f>(Data!E$41+Data!E$52)*Data!E$22</f>
        <v>0</v>
      </c>
      <c r="H74" s="100">
        <f>(Data!F$41+Data!F$52)*Data!F$22</f>
        <v>0</v>
      </c>
      <c r="I74" s="100">
        <f>(Data!G$41+Data!G$52)*Data!G$22</f>
        <v>0</v>
      </c>
      <c r="J74" s="100">
        <f>(Data!H$41+Data!H$52)*Data!H$22</f>
        <v>0</v>
      </c>
      <c r="K74" s="98">
        <f>SUM(F74:J74)</f>
        <v>0</v>
      </c>
      <c r="L74" s="2"/>
    </row>
    <row r="75" spans="1:12" ht="15">
      <c r="A75" s="2"/>
      <c r="B75" s="2"/>
      <c r="C75" s="2"/>
      <c r="D75" s="2"/>
      <c r="E75" s="2"/>
      <c r="F75" s="6"/>
      <c r="G75" s="6"/>
      <c r="H75" s="6"/>
      <c r="I75" s="2"/>
      <c r="J75" s="2"/>
      <c r="K75" s="2"/>
      <c r="L75" s="2"/>
    </row>
    <row r="76" spans="1:12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5">
      <c r="A81" s="2"/>
      <c r="B81" s="2"/>
      <c r="C81" s="2"/>
      <c r="D81" s="2"/>
      <c r="E81" s="2"/>
      <c r="F81" s="8"/>
      <c r="G81" s="2"/>
      <c r="H81" s="2"/>
      <c r="I81" s="2"/>
      <c r="J81" s="2"/>
      <c r="K81" s="4"/>
      <c r="L81" s="1"/>
    </row>
    <row r="82" spans="1:12" ht="15">
      <c r="A82" s="2"/>
      <c r="B82" s="2"/>
      <c r="C82" s="2"/>
      <c r="D82" s="2"/>
      <c r="E82" s="4"/>
      <c r="F82" s="8"/>
      <c r="G82" s="8"/>
      <c r="H82" s="8"/>
      <c r="I82" s="8"/>
      <c r="J82" s="8"/>
      <c r="K82" s="2"/>
      <c r="L82" s="2"/>
    </row>
    <row r="83" spans="1:12" ht="15">
      <c r="A83" s="2"/>
      <c r="B83" s="2"/>
      <c r="C83" s="4"/>
      <c r="D83" s="2"/>
      <c r="E83" s="4"/>
      <c r="F83" s="26"/>
      <c r="G83" s="26"/>
      <c r="H83" s="26"/>
      <c r="I83" s="26"/>
      <c r="J83" s="26"/>
      <c r="K83" s="2"/>
      <c r="L83" s="2"/>
    </row>
    <row r="84" spans="1:12" ht="15">
      <c r="A84" s="2"/>
      <c r="B84" s="2"/>
      <c r="C84" s="2"/>
      <c r="D84" s="2"/>
      <c r="E84" s="4"/>
      <c r="F84" s="26"/>
      <c r="G84" s="26"/>
      <c r="H84" s="26"/>
      <c r="I84" s="26"/>
      <c r="J84" s="26"/>
      <c r="K84" s="2"/>
      <c r="L84" s="2"/>
    </row>
    <row r="85" spans="1:12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</sheetData>
  <sheetProtection sheet="1" formatCells="0"/>
  <printOptions/>
  <pageMargins left="0.75" right="0.75" top="1" bottom="1" header="0.5" footer="0.5"/>
  <pageSetup horizontalDpi="600" verticalDpi="600" orientation="landscape" r:id="rId1"/>
  <headerFooter alignWithMargins="0">
    <oddHeader>&amp;C&amp;12Worksheet</oddHeader>
    <oddFooter>&amp;CPage &amp;P</oddFooter>
  </headerFooter>
  <rowBreaks count="2" manualBreakCount="2">
    <brk id="27" max="65535" man="1"/>
    <brk id="46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Lease alternatives</dc:title>
  <dc:subject/>
  <dc:creator>Craig Dobbins</dc:creator>
  <cp:keywords/>
  <dc:description/>
  <cp:lastModifiedBy>Jacob Arendt</cp:lastModifiedBy>
  <cp:lastPrinted>2007-10-16T23:15:38Z</cp:lastPrinted>
  <dcterms:created xsi:type="dcterms:W3CDTF">1999-11-02T19:25:36Z</dcterms:created>
  <dcterms:modified xsi:type="dcterms:W3CDTF">2016-04-04T22:26:47Z</dcterms:modified>
  <cp:category/>
  <cp:version/>
  <cp:contentType/>
  <cp:contentStatus/>
</cp:coreProperties>
</file>